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770" windowHeight="9120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2004" sheetId="17" r:id="rId17"/>
    <sheet name="2003" sheetId="18" r:id="rId18"/>
  </sheets>
  <definedNames/>
  <calcPr fullCalcOnLoad="1"/>
</workbook>
</file>

<file path=xl/sharedStrings.xml><?xml version="1.0" encoding="utf-8"?>
<sst xmlns="http://schemas.openxmlformats.org/spreadsheetml/2006/main" count="2405" uniqueCount="168">
  <si>
    <t>Pagamenti diretti e contributi di coltivazione nella campicoltura per le aziende, in Ticino, nel 2009</t>
  </si>
  <si>
    <t>Aziende</t>
  </si>
  <si>
    <t>Superficie</t>
  </si>
  <si>
    <t>Unità</t>
  </si>
  <si>
    <t>Importo</t>
  </si>
  <si>
    <t>Contributo</t>
  </si>
  <si>
    <t>in ha</t>
  </si>
  <si>
    <t xml:space="preserve">bestiame </t>
  </si>
  <si>
    <t>in fr.</t>
  </si>
  <si>
    <t>medio in fr.</t>
  </si>
  <si>
    <t>grosso</t>
  </si>
  <si>
    <t>Totale pagamenti diretti e contributi di coltivaz. n. campicoltura</t>
  </si>
  <si>
    <t>…</t>
  </si>
  <si>
    <t>Pagamenti diretti</t>
  </si>
  <si>
    <t>Pagamenti diretti generali, contributi ecologici ed etologici</t>
  </si>
  <si>
    <t>Pagamenti diretti generali</t>
  </si>
  <si>
    <t>Contributo di superficie</t>
  </si>
  <si>
    <t>Detenzione di animali che consumano foraggio grezzo</t>
  </si>
  <si>
    <t>Detenzione di animali in condizioni difficili di produzione</t>
  </si>
  <si>
    <t>Contributi di declività generali</t>
  </si>
  <si>
    <t>Contributi di declività per vigneti</t>
  </si>
  <si>
    <t>Contributi ecologici ed etologici</t>
  </si>
  <si>
    <t>Compensazione ecologica</t>
  </si>
  <si>
    <t>Produzione estensiva di cereali e colza</t>
  </si>
  <si>
    <t>Agricoltura biologica</t>
  </si>
  <si>
    <t>Sistemi di stabulazione partic. rispettosi degli animali</t>
  </si>
  <si>
    <t>Uscita regolare all'aperto</t>
  </si>
  <si>
    <t>Riduzioni</t>
  </si>
  <si>
    <t>Applicazione limite per unità standard di manodopera</t>
  </si>
  <si>
    <t>Sanzioni (art. 70 OPD)</t>
  </si>
  <si>
    <t>Superamento limite di reddito</t>
  </si>
  <si>
    <t>Superamento limite di sostanza</t>
  </si>
  <si>
    <t>Superamento effettivo animali</t>
  </si>
  <si>
    <t>Superamento per limiti di età</t>
  </si>
  <si>
    <t>Versamenti supplettivi anni precedenti</t>
  </si>
  <si>
    <t>Computo</t>
  </si>
  <si>
    <t>Rimborso anni precedenti</t>
  </si>
  <si>
    <t>Compensazione tassa</t>
  </si>
  <si>
    <t>Misure amministrative</t>
  </si>
  <si>
    <t>Supplemento DACD (disposizioni transitorie art. 73c OPD)</t>
  </si>
  <si>
    <t xml:space="preserve">Contributi qualità ecologica </t>
  </si>
  <si>
    <t>di cui quota cantonale</t>
  </si>
  <si>
    <t>Contributi qualità ecologica</t>
  </si>
  <si>
    <t>Qualità biologica</t>
  </si>
  <si>
    <t>Interconnessione</t>
  </si>
  <si>
    <t>Qualità biologica + interconnessione</t>
  </si>
  <si>
    <t>Riduzioni, versamenti, computo</t>
  </si>
  <si>
    <t>Riduzioni giusta l'art. 14 OQE</t>
  </si>
  <si>
    <t>Rimborso per gli anni precedenti</t>
  </si>
  <si>
    <t>Contributi cantonali di declività</t>
  </si>
  <si>
    <t xml:space="preserve">Contributi estivazione </t>
  </si>
  <si>
    <t>Contributi secondo il carico usuale</t>
  </si>
  <si>
    <t>Riduzioni (art. 25 OCEst)</t>
  </si>
  <si>
    <t>Versamenti suppletivi anni precedenti</t>
  </si>
  <si>
    <t>Compensazione tassa superamento contingente lattiero</t>
  </si>
  <si>
    <t>Differenze arrotondamento</t>
  </si>
  <si>
    <t>Contributi di coltivazione nella campicoltura</t>
  </si>
  <si>
    <t>Ustat, ultima modifica: 03.11.2010</t>
  </si>
  <si>
    <t>Pagamenti diretti e contributi di coltivazione nella campicoltura per le aziende, in Ticino, nel 2008</t>
  </si>
  <si>
    <t>Riduzioni (art. 16 OCEst)</t>
  </si>
  <si>
    <t>Ustat, ultima modifica: 16.10.2009</t>
  </si>
  <si>
    <t>Pagamenti diretti e contributi di coltivazione nella campicoltura per le aziende, in Ticino, nel 2007</t>
  </si>
  <si>
    <t>Ustat, ultima modifica: 21.10.2008</t>
  </si>
  <si>
    <t>Pagamenti diretti e contributi di coltivazione nella campicoltura per le aziende, in Ticino, nel 2006</t>
  </si>
  <si>
    <t>Versamenti</t>
  </si>
  <si>
    <t>Totale versato pagamenti diretti generali e contributi ecologici</t>
  </si>
  <si>
    <t xml:space="preserve">Totale versato contributi qualità ecologica </t>
  </si>
  <si>
    <t>Contributi d'estivazione (aziende d'estivazione)</t>
  </si>
  <si>
    <t xml:space="preserve"> </t>
  </si>
  <si>
    <t xml:space="preserve">Totale versato contributi estivazione </t>
  </si>
  <si>
    <t>Totale pagamenti diretti</t>
  </si>
  <si>
    <t>Tot. pagamenti diretti e contributi di coltivaz. n. campicoltura</t>
  </si>
  <si>
    <t>Ustat, ultima modifica: 10.10.2007</t>
  </si>
  <si>
    <t>Pagamenti diretti e contributi di coltivazione nella campicoltura per le aziende, in Ticino, nel 2005</t>
  </si>
  <si>
    <t>Ustat, ultima modifica: 21.06.2006</t>
  </si>
  <si>
    <t>Pagamenti diretti e contributi di coltivazione nella campicoltura per le aziende, in Ticino, nel 2004</t>
  </si>
  <si>
    <t>(fr.)</t>
  </si>
  <si>
    <t>(no)</t>
  </si>
  <si>
    <t>medio (fr.)</t>
  </si>
  <si>
    <t>Superamento limite unità standard di manodopera</t>
  </si>
  <si>
    <t>Supplemento siccità 2003</t>
  </si>
  <si>
    <t>Acconti</t>
  </si>
  <si>
    <t>Ustat, ultima modifica: 14.11.2005</t>
  </si>
  <si>
    <t>Pagamenti diretti e contributi di coltivazione nella campicoltura per le aziende, in Ticino, nel 2003</t>
  </si>
  <si>
    <t>Contributi ecologici</t>
  </si>
  <si>
    <t>Ustat, ultima modifica: 20.12.2004</t>
  </si>
  <si>
    <t>T_070206_01C</t>
  </si>
  <si>
    <t>T_070206_01C_20041220</t>
  </si>
  <si>
    <t>Pagamenti diretti e contributi di coltivazione nella campicoltura per le aziende, in Ticino, nel 2010</t>
  </si>
  <si>
    <t>in ettari</t>
  </si>
  <si>
    <t>Detenzione di animali in condizioni difficili di produzione (DACD)</t>
  </si>
  <si>
    <t>Contributi secondo il carico usuale (animali espressi in carichi normali)</t>
  </si>
  <si>
    <t>Ustat, ultima modifica: 22.11.2011</t>
  </si>
  <si>
    <t>Pagamenti diretti e contributi di coltivazione nella campicoltura per le aziende, in Ticino, nel 2011</t>
  </si>
  <si>
    <t>Ustat, ultima modifica: 09.01.2013</t>
  </si>
  <si>
    <t>...</t>
  </si>
  <si>
    <t>Pagamenti diretti e contributi di coltivazione nella campicoltura per le aziende, in Ticino, nel 2012</t>
  </si>
  <si>
    <t>Pagamenti diretti e contributi di coltivazione nella campicoltura per le aziende, in Ticino, nel 2013</t>
  </si>
  <si>
    <t>Ustat, ultima modifica: 09.04.2014</t>
  </si>
  <si>
    <t>Pagamenti diretti e contributi di coltivazione nella campicoltura per le aziende, in Ticino, nel 2014</t>
  </si>
  <si>
    <t>Contributi per il paesaggio rurale</t>
  </si>
  <si>
    <t>Contributi per la sicurezza dell’approvvigionamento</t>
  </si>
  <si>
    <t>Contributi per la biodiversità</t>
  </si>
  <si>
    <t>Contributo per la qualità del paesaggio</t>
  </si>
  <si>
    <t>Contributi per i sistemi di produzione</t>
  </si>
  <si>
    <t>Contributi per l’efficienza delle risorse</t>
  </si>
  <si>
    <t>Contributi di transizione</t>
  </si>
  <si>
    <t>Contributi per singole colture</t>
  </si>
  <si>
    <t>Contributi cantonali declività</t>
  </si>
  <si>
    <t>Importo complessivo erogato</t>
  </si>
  <si>
    <t>Contributo per la preservazione dell'apertura del paesaggio</t>
  </si>
  <si>
    <t>Contributi di declività</t>
  </si>
  <si>
    <t>Contributo per le zone in forte pendenza</t>
  </si>
  <si>
    <t>Contributo di declività per i vigneti</t>
  </si>
  <si>
    <t>Contributo di alpeggio</t>
  </si>
  <si>
    <t>Contributo d’estivazione</t>
  </si>
  <si>
    <t>Contributo di base</t>
  </si>
  <si>
    <t>Contributo per le difficoltà di produzione</t>
  </si>
  <si>
    <t>Contributo per la superficie coltiva aperta e per le colture perenni</t>
  </si>
  <si>
    <t>Contributo per la qualità</t>
  </si>
  <si>
    <t>Contributo per l’interconnessione federale</t>
  </si>
  <si>
    <t>Contributo per l’interconnessione cantonale</t>
  </si>
  <si>
    <t>Contributo per la qualità del paesaggio federale</t>
  </si>
  <si>
    <t>Contributo per la qualità del paesaggio cantonale</t>
  </si>
  <si>
    <t>Contributo per l’agricoltura biologica</t>
  </si>
  <si>
    <t>Contributo per la produzione estensiva di cereali, girasoli, piselli proteici, favette e colza</t>
  </si>
  <si>
    <t>Contributo per la produzione di latte e carne basata sulla superficie inerbita</t>
  </si>
  <si>
    <t>Contributo per sistemi di stabulazione particolarmente rispettosi degli animali (SSRA)</t>
  </si>
  <si>
    <t>Contributo per l’uscita regolare all’aperto (URA)</t>
  </si>
  <si>
    <t>Contributo per procedimenti di spandimento a basse emissioni</t>
  </si>
  <si>
    <t>Contributo per la lavorazione rispettosa del suolo</t>
  </si>
  <si>
    <t>Contributo per l’impiego di una tecnica d’applicazione precisa</t>
  </si>
  <si>
    <t>Restituzione per gli anni precedenti</t>
  </si>
  <si>
    <t>Pagamenti supplettivi anni precedenti</t>
  </si>
  <si>
    <r>
      <t>1</t>
    </r>
    <r>
      <rPr>
        <sz val="8"/>
        <rFont val="Arial"/>
        <family val="2"/>
      </rPr>
      <t>Carico normale.</t>
    </r>
  </si>
  <si>
    <t>Fonte: Sezione dell'agricoltura, Bellinzona</t>
  </si>
  <si>
    <t>Ustat, ultima modifica: 04.05.2015</t>
  </si>
  <si>
    <t>Avvertenza: a partire dal 2014 il sistema dei pagamenti diretti è stato modificato; di coseguenza i dati non sono direttamente confrontabili con quelli degli anni precedenti.</t>
  </si>
  <si>
    <t>Pagamenti diretti e contributi di coltivazione nella campicoltura per le aziende, in Ticino, nel 2015</t>
  </si>
  <si>
    <t>Contributi cantonali di alpeggio</t>
  </si>
  <si>
    <t>Contributi cantonali di estivazione</t>
  </si>
  <si>
    <t>Ustat, ultima modifica: 19.09.2016</t>
  </si>
  <si>
    <t>Pagamenti diretti e contributi di coltivazione nella campicoltura per le aziende, in Ticino, nel 2016</t>
  </si>
  <si>
    <t>Limitazione per USM</t>
  </si>
  <si>
    <t>Deduzioni per limiti d'età</t>
  </si>
  <si>
    <t>Riduzioni pagamenti diretti</t>
  </si>
  <si>
    <t>Supplementi amministrativi</t>
  </si>
  <si>
    <t>Deduzioni amministrative</t>
  </si>
  <si>
    <t>Versamenti cantonali anni precedenti</t>
  </si>
  <si>
    <t>Ustat, ultima modifica: 03.08.2017</t>
  </si>
  <si>
    <t>Pagamenti diretti e contributi di coltivazione nella campicoltura per le aziende, in Ticino, nel 2017</t>
  </si>
  <si>
    <t>Ustat, ultima modifica: 12.06.2018</t>
  </si>
  <si>
    <t>Pagamenti diretti e contributi di coltivazione nella campicoltura per le aziende, in Ticino, nel 2018</t>
  </si>
  <si>
    <t>….</t>
  </si>
  <si>
    <t>Ustat, ultima modifica: 26.09.2019</t>
  </si>
  <si>
    <t>Pagamenti diretti e contributi di coltivazione nella campicoltura per le aziende, in Ticino, nel 2019</t>
  </si>
  <si>
    <t>Contributo per la riduzione dei prodotti fitosanitari</t>
  </si>
  <si>
    <t>Restituzioni cantonali anni precedenti</t>
  </si>
  <si>
    <t>Pagamenti diretti e contributi di coltivazione nella campicoltura per le aziende, in Ticino, nel 2020</t>
  </si>
  <si>
    <t>Supplemento cereali</t>
  </si>
  <si>
    <t>Riduzioni cantonali anni precedenti</t>
  </si>
  <si>
    <t>Deduzioni per limite d'età</t>
  </si>
  <si>
    <t>Deduzioni per limiti d'età cantonali</t>
  </si>
  <si>
    <t>Riduzione cantonale declività</t>
  </si>
  <si>
    <t>Supplemento per cereali</t>
  </si>
  <si>
    <t xml:space="preserve">Contributi per singole colture </t>
  </si>
  <si>
    <t>y</t>
  </si>
  <si>
    <t>Ustat, ultima modifica: 01.02.2021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</si>
</sst>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"/>
    <numFmt numFmtId="181" formatCode="0.000"/>
    <numFmt numFmtId="182" formatCode="0.0000"/>
    <numFmt numFmtId="183" formatCode="#,##0.0"/>
    <numFmt numFmtId="184" formatCode="#,##0.000"/>
    <numFmt numFmtId="185" formatCode="#,##0.0000"/>
    <numFmt numFmtId="186" formatCode="&quot;Attivo&quot;;&quot;Attivo&quot;;&quot;Inattivo&quot;"/>
    <numFmt numFmtId="187" formatCode="_ [$€-2]\ * #,##0.00_ ;_ [$€-2]\ * \-#,##0.00_ ;_ [$€-2]\ * &quot;-&quot;??_ "/>
    <numFmt numFmtId="188" formatCode="#,##0.00_ ;[Red]\-#,##0.00\ "/>
  </numFmts>
  <fonts count="70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"/>
      <color indexed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9"/>
      <name val="Arial"/>
      <family val="2"/>
    </font>
    <font>
      <sz val="10"/>
      <color theme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187" fontId="0" fillId="0" borderId="0" applyFont="0" applyFill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3" fontId="4" fillId="0" borderId="14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right" wrapText="1"/>
    </xf>
    <xf numFmtId="180" fontId="7" fillId="0" borderId="10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3" fontId="8" fillId="0" borderId="15" xfId="0" applyNumberFormat="1" applyFont="1" applyFill="1" applyBorder="1" applyAlignment="1">
      <alignment horizontal="right" wrapText="1"/>
    </xf>
    <xf numFmtId="3" fontId="8" fillId="0" borderId="15" xfId="0" applyNumberFormat="1" applyFont="1" applyFill="1" applyBorder="1" applyAlignment="1">
      <alignment horizontal="right" vertical="top" wrapText="1"/>
    </xf>
    <xf numFmtId="180" fontId="7" fillId="0" borderId="15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 vertical="top" wrapText="1"/>
    </xf>
    <xf numFmtId="180" fontId="7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right" vertical="top" wrapText="1"/>
    </xf>
    <xf numFmtId="0" fontId="10" fillId="0" borderId="1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 horizontal="right" vertical="top" wrapText="1"/>
    </xf>
    <xf numFmtId="3" fontId="10" fillId="0" borderId="16" xfId="0" applyNumberFormat="1" applyFont="1" applyFill="1" applyBorder="1" applyAlignment="1">
      <alignment horizontal="right" vertical="top" wrapText="1"/>
    </xf>
    <xf numFmtId="180" fontId="9" fillId="0" borderId="16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9" fillId="0" borderId="15" xfId="0" applyFont="1" applyBorder="1" applyAlignment="1">
      <alignment horizontal="left"/>
    </xf>
    <xf numFmtId="3" fontId="9" fillId="0" borderId="15" xfId="0" applyNumberFormat="1" applyFont="1" applyFill="1" applyBorder="1" applyAlignment="1">
      <alignment horizontal="right"/>
    </xf>
    <xf numFmtId="0" fontId="10" fillId="0" borderId="15" xfId="0" applyFont="1" applyBorder="1" applyAlignment="1">
      <alignment horizontal="left" vertical="top" wrapText="1"/>
    </xf>
    <xf numFmtId="3" fontId="10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3" fontId="10" fillId="0" borderId="10" xfId="0" applyNumberFormat="1" applyFont="1" applyFill="1" applyBorder="1" applyAlignment="1">
      <alignment horizontal="right" vertical="top" wrapText="1"/>
    </xf>
    <xf numFmtId="180" fontId="9" fillId="0" borderId="10" xfId="0" applyNumberFormat="1" applyFont="1" applyFill="1" applyBorder="1" applyAlignment="1">
      <alignment horizontal="right"/>
    </xf>
    <xf numFmtId="0" fontId="9" fillId="0" borderId="0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1" fontId="9" fillId="0" borderId="16" xfId="0" applyNumberFormat="1" applyFont="1" applyFill="1" applyBorder="1" applyAlignment="1">
      <alignment horizontal="right"/>
    </xf>
    <xf numFmtId="4" fontId="10" fillId="0" borderId="16" xfId="0" applyNumberFormat="1" applyFont="1" applyFill="1" applyBorder="1" applyAlignment="1">
      <alignment horizontal="right" vertical="top" wrapText="1"/>
    </xf>
    <xf numFmtId="0" fontId="10" fillId="0" borderId="10" xfId="0" applyFont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left"/>
    </xf>
    <xf numFmtId="180" fontId="7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3" fontId="8" fillId="0" borderId="15" xfId="0" applyNumberFormat="1" applyFont="1" applyBorder="1" applyAlignment="1">
      <alignment horizontal="right" wrapText="1"/>
    </xf>
    <xf numFmtId="3" fontId="8" fillId="0" borderId="15" xfId="0" applyNumberFormat="1" applyFont="1" applyBorder="1" applyAlignment="1">
      <alignment horizontal="right" vertical="top" wrapText="1"/>
    </xf>
    <xf numFmtId="3" fontId="8" fillId="0" borderId="16" xfId="0" applyNumberFormat="1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3" fontId="10" fillId="0" borderId="16" xfId="0" applyNumberFormat="1" applyFont="1" applyBorder="1" applyAlignment="1">
      <alignment horizontal="right" vertical="top" wrapText="1"/>
    </xf>
    <xf numFmtId="4" fontId="10" fillId="0" borderId="16" xfId="0" applyNumberFormat="1" applyFont="1" applyBorder="1" applyAlignment="1">
      <alignment horizontal="right" vertical="top" wrapText="1"/>
    </xf>
    <xf numFmtId="3" fontId="9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3" fontId="10" fillId="0" borderId="0" xfId="0" applyNumberFormat="1" applyFont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wrapText="1"/>
    </xf>
    <xf numFmtId="4" fontId="10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10" fillId="0" borderId="16" xfId="0" applyFont="1" applyFill="1" applyBorder="1" applyAlignment="1">
      <alignment horizontal="left" vertical="top" wrapText="1"/>
    </xf>
    <xf numFmtId="1" fontId="7" fillId="0" borderId="16" xfId="0" applyNumberFormat="1" applyFont="1" applyFill="1" applyBorder="1" applyAlignment="1">
      <alignment horizontal="right"/>
    </xf>
    <xf numFmtId="1" fontId="9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 vertical="top" wrapText="1"/>
    </xf>
    <xf numFmtId="183" fontId="4" fillId="0" borderId="11" xfId="0" applyNumberFormat="1" applyFont="1" applyBorder="1" applyAlignment="1">
      <alignment horizontal="left" vertical="top" wrapText="1"/>
    </xf>
    <xf numFmtId="183" fontId="4" fillId="0" borderId="13" xfId="0" applyNumberFormat="1" applyFont="1" applyBorder="1" applyAlignment="1">
      <alignment horizontal="left" vertical="top" wrapText="1"/>
    </xf>
    <xf numFmtId="183" fontId="4" fillId="0" borderId="0" xfId="0" applyNumberFormat="1" applyFont="1" applyBorder="1" applyAlignment="1">
      <alignment horizontal="left" vertical="top" wrapText="1"/>
    </xf>
    <xf numFmtId="183" fontId="7" fillId="0" borderId="10" xfId="0" applyNumberFormat="1" applyFont="1" applyFill="1" applyBorder="1" applyAlignment="1">
      <alignment horizontal="right"/>
    </xf>
    <xf numFmtId="183" fontId="7" fillId="0" borderId="16" xfId="0" applyNumberFormat="1" applyFont="1" applyFill="1" applyBorder="1" applyAlignment="1">
      <alignment horizontal="right"/>
    </xf>
    <xf numFmtId="183" fontId="9" fillId="0" borderId="16" xfId="0" applyNumberFormat="1" applyFont="1" applyFill="1" applyBorder="1" applyAlignment="1">
      <alignment horizontal="right"/>
    </xf>
    <xf numFmtId="183" fontId="10" fillId="0" borderId="16" xfId="0" applyNumberFormat="1" applyFont="1" applyFill="1" applyBorder="1" applyAlignment="1">
      <alignment horizontal="right" vertical="top" wrapText="1"/>
    </xf>
    <xf numFmtId="183" fontId="10" fillId="0" borderId="15" xfId="0" applyNumberFormat="1" applyFont="1" applyFill="1" applyBorder="1" applyAlignment="1">
      <alignment horizontal="right" vertical="top" wrapText="1"/>
    </xf>
    <xf numFmtId="183" fontId="9" fillId="0" borderId="10" xfId="0" applyNumberFormat="1" applyFont="1" applyFill="1" applyBorder="1" applyAlignment="1">
      <alignment horizontal="right"/>
    </xf>
    <xf numFmtId="18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183" fontId="9" fillId="0" borderId="15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0" fillId="0" borderId="16" xfId="0" applyBorder="1" applyAlignment="1">
      <alignment/>
    </xf>
    <xf numFmtId="0" fontId="17" fillId="0" borderId="0" xfId="0" applyFont="1" applyAlignment="1">
      <alignment horizontal="left" vertical="top" wrapText="1"/>
    </xf>
    <xf numFmtId="3" fontId="16" fillId="0" borderId="16" xfId="0" applyNumberFormat="1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4" fontId="4" fillId="0" borderId="12" xfId="0" applyNumberFormat="1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right"/>
    </xf>
    <xf numFmtId="4" fontId="9" fillId="0" borderId="16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4" fillId="0" borderId="12" xfId="0" applyNumberFormat="1" applyFont="1" applyFill="1" applyBorder="1" applyAlignment="1">
      <alignment horizontal="left" vertical="top" wrapText="1"/>
    </xf>
    <xf numFmtId="4" fontId="4" fillId="0" borderId="14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left" vertical="top" wrapText="1"/>
    </xf>
    <xf numFmtId="4" fontId="8" fillId="0" borderId="16" xfId="0" applyNumberFormat="1" applyFont="1" applyFill="1" applyBorder="1" applyAlignment="1">
      <alignment horizontal="right" vertical="top" wrapText="1"/>
    </xf>
    <xf numFmtId="4" fontId="9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10" fillId="0" borderId="15" xfId="0" applyNumberFormat="1" applyFont="1" applyFill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9" fillId="0" borderId="15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right"/>
    </xf>
    <xf numFmtId="0" fontId="7" fillId="0" borderId="16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2" fillId="0" borderId="1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8" fillId="0" borderId="16" xfId="0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right"/>
    </xf>
    <xf numFmtId="183" fontId="4" fillId="0" borderId="11" xfId="0" applyNumberFormat="1" applyFont="1" applyFill="1" applyBorder="1" applyAlignment="1">
      <alignment horizontal="left" vertical="top" wrapText="1"/>
    </xf>
    <xf numFmtId="183" fontId="4" fillId="0" borderId="13" xfId="0" applyNumberFormat="1" applyFont="1" applyFill="1" applyBorder="1" applyAlignment="1">
      <alignment horizontal="left" vertical="top" wrapText="1"/>
    </xf>
    <xf numFmtId="183" fontId="4" fillId="0" borderId="0" xfId="0" applyNumberFormat="1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 horizontal="left" vertical="top" wrapText="1"/>
    </xf>
    <xf numFmtId="3" fontId="0" fillId="0" borderId="0" xfId="0" applyNumberForma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183" fontId="0" fillId="0" borderId="0" xfId="0" applyNumberFormat="1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left"/>
    </xf>
    <xf numFmtId="0" fontId="7" fillId="0" borderId="0" xfId="49" applyFont="1" applyFill="1" applyAlignment="1">
      <alignment horizontal="right"/>
      <protection/>
    </xf>
    <xf numFmtId="4" fontId="63" fillId="0" borderId="10" xfId="0" applyNumberFormat="1" applyFont="1" applyFill="1" applyBorder="1" applyAlignment="1">
      <alignment horizontal="right" vertical="top" wrapText="1"/>
    </xf>
    <xf numFmtId="4" fontId="63" fillId="0" borderId="0" xfId="0" applyNumberFormat="1" applyFont="1" applyFill="1" applyAlignment="1">
      <alignment/>
    </xf>
    <xf numFmtId="4" fontId="63" fillId="0" borderId="16" xfId="0" applyNumberFormat="1" applyFont="1" applyFill="1" applyBorder="1" applyAlignment="1">
      <alignment horizontal="right" vertical="top" wrapText="1"/>
    </xf>
    <xf numFmtId="4" fontId="63" fillId="0" borderId="16" xfId="0" applyNumberFormat="1" applyFont="1" applyFill="1" applyBorder="1" applyAlignment="1">
      <alignment horizontal="right"/>
    </xf>
    <xf numFmtId="4" fontId="64" fillId="0" borderId="16" xfId="0" applyNumberFormat="1" applyFont="1" applyFill="1" applyBorder="1" applyAlignment="1">
      <alignment horizontal="right" vertical="top" wrapText="1"/>
    </xf>
    <xf numFmtId="4" fontId="64" fillId="0" borderId="16" xfId="0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 horizontal="left"/>
    </xf>
    <xf numFmtId="4" fontId="64" fillId="0" borderId="16" xfId="0" applyNumberFormat="1" applyFont="1" applyFill="1" applyBorder="1" applyAlignment="1">
      <alignment/>
    </xf>
    <xf numFmtId="4" fontId="63" fillId="0" borderId="16" xfId="0" applyNumberFormat="1" applyFont="1" applyFill="1" applyBorder="1" applyAlignment="1">
      <alignment/>
    </xf>
    <xf numFmtId="4" fontId="64" fillId="0" borderId="16" xfId="49" applyNumberFormat="1" applyFont="1" applyFill="1" applyBorder="1">
      <alignment/>
      <protection/>
    </xf>
    <xf numFmtId="0" fontId="10" fillId="0" borderId="16" xfId="0" applyFont="1" applyFill="1" applyBorder="1" applyAlignment="1">
      <alignment horizontal="right" vertical="top" wrapText="1"/>
    </xf>
    <xf numFmtId="4" fontId="63" fillId="0" borderId="16" xfId="49" applyNumberFormat="1" applyFont="1" applyFill="1" applyBorder="1">
      <alignment/>
      <protection/>
    </xf>
    <xf numFmtId="4" fontId="7" fillId="0" borderId="16" xfId="49" applyNumberFormat="1" applyFont="1" applyFill="1" applyBorder="1">
      <alignment/>
      <protection/>
    </xf>
    <xf numFmtId="0" fontId="7" fillId="0" borderId="16" xfId="49" applyFont="1" applyFill="1" applyBorder="1" applyAlignment="1">
      <alignment horizontal="right"/>
      <protection/>
    </xf>
    <xf numFmtId="0" fontId="7" fillId="0" borderId="16" xfId="0" applyFont="1" applyFill="1" applyBorder="1" applyAlignment="1">
      <alignment/>
    </xf>
    <xf numFmtId="0" fontId="0" fillId="0" borderId="16" xfId="0" applyFill="1" applyBorder="1" applyAlignment="1">
      <alignment horizontal="left" vertical="top" wrapText="1"/>
    </xf>
    <xf numFmtId="4" fontId="7" fillId="0" borderId="10" xfId="49" applyNumberFormat="1" applyFont="1" applyFill="1" applyBorder="1">
      <alignment/>
      <protection/>
    </xf>
    <xf numFmtId="0" fontId="2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 vertical="top" wrapText="1"/>
    </xf>
    <xf numFmtId="3" fontId="17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 horizontal="left" vertical="top" wrapText="1"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7" fillId="0" borderId="0" xfId="49" applyFont="1" applyFill="1" applyBorder="1" applyAlignment="1">
      <alignment horizontal="right"/>
      <protection/>
    </xf>
    <xf numFmtId="4" fontId="7" fillId="0" borderId="0" xfId="49" applyNumberFormat="1" applyFont="1" applyFill="1" applyBorder="1">
      <alignment/>
      <protection/>
    </xf>
    <xf numFmtId="4" fontId="7" fillId="0" borderId="0" xfId="49" applyNumberFormat="1" applyFont="1" applyFill="1">
      <alignment/>
      <protection/>
    </xf>
    <xf numFmtId="4" fontId="7" fillId="0" borderId="10" xfId="49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4" fontId="7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4" fontId="9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4" fontId="9" fillId="0" borderId="16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right"/>
    </xf>
    <xf numFmtId="0" fontId="7" fillId="0" borderId="10" xfId="49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5" fillId="0" borderId="15" xfId="0" applyFont="1" applyFill="1" applyBorder="1" applyAlignment="1">
      <alignment horizontal="center"/>
    </xf>
    <xf numFmtId="0" fontId="0" fillId="0" borderId="10" xfId="0" applyFill="1" applyBorder="1" applyAlignment="1">
      <alignment horizontal="right" vertical="top" wrapText="1"/>
    </xf>
    <xf numFmtId="0" fontId="0" fillId="0" borderId="16" xfId="0" applyFill="1" applyBorder="1" applyAlignment="1">
      <alignment horizontal="right" vertical="top" wrapText="1"/>
    </xf>
    <xf numFmtId="3" fontId="10" fillId="0" borderId="16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8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3" fontId="8" fillId="0" borderId="16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183" fontId="8" fillId="0" borderId="16" xfId="0" applyNumberFormat="1" applyFont="1" applyFill="1" applyBorder="1" applyAlignment="1">
      <alignment horizontal="right"/>
    </xf>
    <xf numFmtId="183" fontId="10" fillId="0" borderId="16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5" xfId="0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3" fontId="4" fillId="0" borderId="12" xfId="0" applyNumberFormat="1" applyFont="1" applyFill="1" applyBorder="1" applyAlignment="1">
      <alignment horizontal="left" vertical="top"/>
    </xf>
    <xf numFmtId="3" fontId="4" fillId="0" borderId="14" xfId="0" applyNumberFormat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6" xfId="0" applyNumberFormat="1" applyFont="1" applyFill="1" applyBorder="1" applyAlignment="1">
      <alignment horizontal="right" vertical="top"/>
    </xf>
    <xf numFmtId="3" fontId="10" fillId="0" borderId="16" xfId="0" applyNumberFormat="1" applyFont="1" applyFill="1" applyBorder="1" applyAlignment="1">
      <alignment horizontal="right" vertical="top"/>
    </xf>
    <xf numFmtId="0" fontId="0" fillId="0" borderId="15" xfId="0" applyFill="1" applyBorder="1" applyAlignment="1">
      <alignment horizontal="left" vertical="top"/>
    </xf>
    <xf numFmtId="3" fontId="7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3" fontId="63" fillId="0" borderId="16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6" xfId="0" applyFont="1" applyFill="1" applyBorder="1" applyAlignment="1">
      <alignment horizontal="right"/>
    </xf>
    <xf numFmtId="0" fontId="65" fillId="0" borderId="10" xfId="0" applyFont="1" applyFill="1" applyBorder="1" applyAlignment="1">
      <alignment horizontal="right" vertical="top" wrapText="1"/>
    </xf>
    <xf numFmtId="3" fontId="66" fillId="0" borderId="16" xfId="0" applyNumberFormat="1" applyFont="1" applyFill="1" applyBorder="1" applyAlignment="1">
      <alignment horizontal="right"/>
    </xf>
    <xf numFmtId="0" fontId="67" fillId="0" borderId="16" xfId="0" applyFont="1" applyFill="1" applyBorder="1" applyAlignment="1">
      <alignment horizontal="right"/>
    </xf>
    <xf numFmtId="0" fontId="67" fillId="0" borderId="10" xfId="0" applyFont="1" applyFill="1" applyBorder="1" applyAlignment="1">
      <alignment horizontal="right"/>
    </xf>
    <xf numFmtId="0" fontId="65" fillId="0" borderId="15" xfId="0" applyFont="1" applyFill="1" applyBorder="1" applyAlignment="1">
      <alignment horizontal="left" vertical="top" wrapText="1"/>
    </xf>
    <xf numFmtId="0" fontId="65" fillId="0" borderId="15" xfId="0" applyFont="1" applyFill="1" applyBorder="1" applyAlignment="1">
      <alignment horizontal="left" vertical="top"/>
    </xf>
    <xf numFmtId="183" fontId="9" fillId="0" borderId="16" xfId="0" applyNumberFormat="1" applyFont="1" applyFill="1" applyBorder="1" applyAlignment="1">
      <alignment horizontal="right" vertical="top" wrapText="1"/>
    </xf>
    <xf numFmtId="3" fontId="9" fillId="0" borderId="16" xfId="0" applyNumberFormat="1" applyFont="1" applyFill="1" applyBorder="1" applyAlignment="1">
      <alignment horizontal="right" vertical="top"/>
    </xf>
    <xf numFmtId="0" fontId="0" fillId="0" borderId="16" xfId="0" applyFont="1" applyFill="1" applyBorder="1" applyAlignment="1">
      <alignment horizontal="right" vertical="top" wrapText="1"/>
    </xf>
    <xf numFmtId="3" fontId="9" fillId="0" borderId="16" xfId="0" applyNumberFormat="1" applyFont="1" applyFill="1" applyBorder="1" applyAlignment="1">
      <alignment horizontal="right" vertical="top" wrapText="1"/>
    </xf>
    <xf numFmtId="4" fontId="68" fillId="0" borderId="0" xfId="49" applyNumberFormat="1" applyFont="1" applyFill="1" applyBorder="1">
      <alignment/>
      <protection/>
    </xf>
    <xf numFmtId="0" fontId="69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4" fontId="0" fillId="0" borderId="0" xfId="0" applyNumberFormat="1" applyAlignment="1">
      <alignment/>
    </xf>
    <xf numFmtId="3" fontId="7" fillId="0" borderId="10" xfId="0" applyNumberFormat="1" applyFont="1" applyFill="1" applyBorder="1" applyAlignment="1">
      <alignment horizontal="right" vertical="top" wrapText="1"/>
    </xf>
    <xf numFmtId="3" fontId="7" fillId="0" borderId="16" xfId="0" applyNumberFormat="1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/>
    </xf>
    <xf numFmtId="0" fontId="69" fillId="0" borderId="16" xfId="0" applyFont="1" applyFill="1" applyBorder="1" applyAlignment="1">
      <alignment horizontal="left" vertical="top" wrapText="1"/>
    </xf>
    <xf numFmtId="0" fontId="68" fillId="0" borderId="16" xfId="0" applyFont="1" applyFill="1" applyBorder="1" applyAlignment="1">
      <alignment horizontal="left" vertical="top" wrapText="1"/>
    </xf>
    <xf numFmtId="3" fontId="68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left" vertical="top" wrapText="1"/>
    </xf>
    <xf numFmtId="4" fontId="3" fillId="0" borderId="14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right" vertical="top" wrapText="1"/>
    </xf>
    <xf numFmtId="4" fontId="69" fillId="0" borderId="0" xfId="0" applyNumberFormat="1" applyFont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9" fillId="0" borderId="10" xfId="49" applyFont="1" applyFill="1" applyBorder="1" applyAlignment="1">
      <alignment horizontal="right"/>
      <protection/>
    </xf>
    <xf numFmtId="4" fontId="9" fillId="0" borderId="10" xfId="49" applyNumberFormat="1" applyFont="1" applyFill="1" applyBorder="1">
      <alignment/>
      <protection/>
    </xf>
    <xf numFmtId="3" fontId="9" fillId="0" borderId="10" xfId="0" applyNumberFormat="1" applyFont="1" applyFill="1" applyBorder="1" applyAlignment="1">
      <alignment horizontal="right" vertical="top" wrapText="1"/>
    </xf>
    <xf numFmtId="3" fontId="9" fillId="0" borderId="10" xfId="0" applyNumberFormat="1" applyFont="1" applyFill="1" applyBorder="1" applyAlignment="1">
      <alignment horizontal="right" vertical="top"/>
    </xf>
    <xf numFmtId="183" fontId="9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 vertical="top" wrapText="1"/>
    </xf>
    <xf numFmtId="4" fontId="7" fillId="0" borderId="10" xfId="49" applyNumberFormat="1" applyFont="1" applyFill="1" applyBorder="1" applyAlignment="1">
      <alignment horizontal="right"/>
      <protection/>
    </xf>
    <xf numFmtId="4" fontId="9" fillId="0" borderId="10" xfId="49" applyNumberFormat="1" applyFont="1" applyFill="1" applyBorder="1" applyAlignment="1">
      <alignment horizontal="right"/>
      <protection/>
    </xf>
    <xf numFmtId="4" fontId="7" fillId="0" borderId="16" xfId="49" applyNumberFormat="1" applyFont="1" applyFill="1" applyBorder="1" applyAlignment="1">
      <alignment horizontal="right"/>
      <protection/>
    </xf>
    <xf numFmtId="0" fontId="0" fillId="0" borderId="15" xfId="0" applyFont="1" applyBorder="1" applyAlignment="1">
      <alignment horizontal="left" vertical="top"/>
    </xf>
    <xf numFmtId="0" fontId="7" fillId="0" borderId="15" xfId="49" applyFont="1" applyFill="1" applyBorder="1" applyAlignment="1">
      <alignment horizontal="right"/>
      <protection/>
    </xf>
    <xf numFmtId="0" fontId="0" fillId="0" borderId="15" xfId="0" applyFont="1" applyFill="1" applyBorder="1" applyAlignment="1">
      <alignment horizontal="right"/>
    </xf>
    <xf numFmtId="4" fontId="7" fillId="0" borderId="15" xfId="49" applyNumberFormat="1" applyFont="1" applyFill="1" applyBorder="1">
      <alignment/>
      <protection/>
    </xf>
    <xf numFmtId="0" fontId="9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8" fillId="0" borderId="16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6" xfId="0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183" fontId="7" fillId="0" borderId="16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 vertical="top" wrapText="1"/>
    </xf>
    <xf numFmtId="3" fontId="7" fillId="0" borderId="16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5" xfId="0" applyFill="1" applyBorder="1" applyAlignment="1">
      <alignment horizontal="left" vertical="top" wrapText="1"/>
    </xf>
    <xf numFmtId="183" fontId="10" fillId="0" borderId="16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8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3" fontId="10" fillId="0" borderId="16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left"/>
    </xf>
    <xf numFmtId="183" fontId="8" fillId="0" borderId="16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3" fontId="8" fillId="0" borderId="16" xfId="0" applyNumberFormat="1" applyFont="1" applyFill="1" applyBorder="1" applyAlignment="1">
      <alignment horizontal="right" vertical="top" wrapText="1"/>
    </xf>
    <xf numFmtId="0" fontId="0" fillId="0" borderId="16" xfId="0" applyFill="1" applyBorder="1" applyAlignment="1">
      <alignment horizontal="right" vertical="top" wrapText="1"/>
    </xf>
    <xf numFmtId="3" fontId="10" fillId="0" borderId="16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5" fillId="0" borderId="15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0" xfId="0" applyAlignment="1">
      <alignment/>
    </xf>
    <xf numFmtId="3" fontId="10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8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6" xfId="0" applyFont="1" applyBorder="1" applyAlignment="1">
      <alignment horizontal="right"/>
    </xf>
    <xf numFmtId="0" fontId="0" fillId="0" borderId="16" xfId="0" applyBorder="1" applyAlignment="1">
      <alignment horizontal="right" vertical="top" wrapText="1"/>
    </xf>
    <xf numFmtId="0" fontId="0" fillId="0" borderId="16" xfId="0" applyBorder="1" applyAlignment="1">
      <alignment horizontal="right"/>
    </xf>
    <xf numFmtId="0" fontId="9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4" fillId="0" borderId="12" xfId="0" applyNumberFormat="1" applyFont="1" applyBorder="1" applyAlignment="1">
      <alignment horizontal="left" vertical="top" wrapText="1"/>
    </xf>
    <xf numFmtId="3" fontId="4" fillId="0" borderId="17" xfId="0" applyNumberFormat="1" applyFont="1" applyBorder="1" applyAlignment="1">
      <alignment horizontal="left" vertical="top" wrapText="1"/>
    </xf>
    <xf numFmtId="3" fontId="4" fillId="0" borderId="14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10" xfId="0" applyBorder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7" fillId="0" borderId="16" xfId="0" applyFont="1" applyBorder="1" applyAlignment="1">
      <alignment horizontal="left"/>
    </xf>
    <xf numFmtId="0" fontId="10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rmale 4" xfId="51"/>
    <cellStyle name="Normale 5" xfId="52"/>
    <cellStyle name="Normale 6" xfId="53"/>
    <cellStyle name="Nota" xfId="54"/>
    <cellStyle name="Nota 2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Valore valido 2" xfId="68"/>
    <cellStyle name="Currency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2" width="2.7109375" style="0" customWidth="1"/>
    <col min="3" max="3" width="61.00390625" style="0" customWidth="1"/>
    <col min="4" max="5" width="0" style="0" hidden="1" customWidth="1"/>
    <col min="6" max="8" width="12.7109375" style="0" customWidth="1"/>
    <col min="9" max="9" width="1.28515625" style="0" bestFit="1" customWidth="1"/>
    <col min="10" max="11" width="12.7109375" style="0" customWidth="1"/>
    <col min="16" max="16" width="12.140625" style="0" bestFit="1" customWidth="1"/>
  </cols>
  <sheetData>
    <row r="1" spans="1:11" ht="14.25">
      <c r="A1" s="357"/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12.75">
      <c r="A2" s="359" t="s">
        <v>158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14.25">
      <c r="A3" s="357"/>
      <c r="B3" s="358"/>
      <c r="C3" s="358"/>
      <c r="D3" s="358"/>
      <c r="E3" s="358"/>
      <c r="F3" s="358"/>
      <c r="G3" s="358"/>
      <c r="H3" s="358"/>
      <c r="I3" s="358"/>
      <c r="J3" s="358"/>
      <c r="K3" s="358"/>
    </row>
    <row r="4" spans="1:11" ht="14.25">
      <c r="A4" s="360"/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12.75">
      <c r="A5" s="251"/>
      <c r="B5" s="251"/>
      <c r="C5" s="251"/>
      <c r="D5" s="251"/>
      <c r="E5" s="252"/>
      <c r="F5" s="86" t="s">
        <v>1</v>
      </c>
      <c r="G5" s="184" t="s">
        <v>2</v>
      </c>
      <c r="H5" s="274" t="s">
        <v>3</v>
      </c>
      <c r="I5" s="253"/>
      <c r="J5" s="153" t="s">
        <v>4</v>
      </c>
      <c r="K5" s="153" t="s">
        <v>5</v>
      </c>
    </row>
    <row r="6" spans="1:11" ht="12.75">
      <c r="A6" s="254"/>
      <c r="B6" s="254"/>
      <c r="C6" s="254"/>
      <c r="D6" s="254"/>
      <c r="E6" s="255"/>
      <c r="F6" s="87"/>
      <c r="G6" s="185" t="s">
        <v>89</v>
      </c>
      <c r="H6" s="275" t="s">
        <v>7</v>
      </c>
      <c r="I6" s="256"/>
      <c r="J6" s="154" t="s">
        <v>8</v>
      </c>
      <c r="K6" s="154" t="s">
        <v>9</v>
      </c>
    </row>
    <row r="7" spans="1:11" ht="12.75">
      <c r="A7" s="254"/>
      <c r="B7" s="254"/>
      <c r="C7" s="254"/>
      <c r="D7" s="254"/>
      <c r="E7" s="254"/>
      <c r="F7" s="88"/>
      <c r="G7" s="186"/>
      <c r="H7" s="276" t="s">
        <v>10</v>
      </c>
      <c r="I7" s="257"/>
      <c r="J7" s="155"/>
      <c r="K7" s="306"/>
    </row>
    <row r="8" spans="1:11" ht="12.75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</row>
    <row r="9" spans="1:11" ht="11.25" customHeight="1">
      <c r="A9" s="351" t="s">
        <v>13</v>
      </c>
      <c r="B9" s="352"/>
      <c r="C9" s="352"/>
      <c r="D9" s="312"/>
      <c r="E9" s="312"/>
      <c r="F9" s="237">
        <v>927</v>
      </c>
      <c r="G9" s="334" t="s">
        <v>12</v>
      </c>
      <c r="H9" s="335" t="s">
        <v>12</v>
      </c>
      <c r="I9" s="305"/>
      <c r="J9" s="238">
        <f>J10+J17+J21+J25+J28+J34+SUM(J39:J46)+SUM(J48:J53)</f>
        <v>42168874.269999996</v>
      </c>
      <c r="K9" s="238">
        <f>J9/F9</f>
        <v>45489.61625674218</v>
      </c>
    </row>
    <row r="10" spans="1:11" ht="11.25" customHeight="1">
      <c r="A10" s="102"/>
      <c r="B10" s="351" t="s">
        <v>100</v>
      </c>
      <c r="C10" s="352"/>
      <c r="D10" s="319"/>
      <c r="E10" s="319"/>
      <c r="F10" s="302" t="s">
        <v>12</v>
      </c>
      <c r="G10" s="295" t="s">
        <v>12</v>
      </c>
      <c r="H10" s="293" t="s">
        <v>12</v>
      </c>
      <c r="I10" s="294"/>
      <c r="J10" s="244">
        <f>SUM(J11:J16)</f>
        <v>13769833.5</v>
      </c>
      <c r="K10" s="140" t="s">
        <v>12</v>
      </c>
    </row>
    <row r="11" spans="1:11" ht="11.25" customHeight="1">
      <c r="A11" s="105"/>
      <c r="B11" s="105"/>
      <c r="C11" s="57" t="s">
        <v>110</v>
      </c>
      <c r="D11" s="57"/>
      <c r="E11" s="57"/>
      <c r="F11" s="247">
        <v>621</v>
      </c>
      <c r="G11" s="292">
        <v>9973.37</v>
      </c>
      <c r="H11" s="293" t="s">
        <v>12</v>
      </c>
      <c r="I11" s="294"/>
      <c r="J11" s="246">
        <v>3340920.25</v>
      </c>
      <c r="K11" s="246">
        <f aca="true" t="shared" si="0" ref="K11:K16">J11/F11</f>
        <v>5379.903784219002</v>
      </c>
    </row>
    <row r="12" spans="1:11" ht="11.25" customHeight="1">
      <c r="A12" s="105"/>
      <c r="B12" s="105"/>
      <c r="C12" s="187" t="s">
        <v>111</v>
      </c>
      <c r="D12" s="325"/>
      <c r="E12" s="325"/>
      <c r="F12" s="247">
        <v>507</v>
      </c>
      <c r="G12" s="292">
        <v>3752.13</v>
      </c>
      <c r="H12" s="293" t="s">
        <v>12</v>
      </c>
      <c r="I12" s="294"/>
      <c r="J12" s="246">
        <v>2460003.9</v>
      </c>
      <c r="K12" s="246">
        <f t="shared" si="0"/>
        <v>4852.078698224852</v>
      </c>
    </row>
    <row r="13" spans="1:11" ht="11.25" customHeight="1">
      <c r="A13" s="105"/>
      <c r="B13" s="105"/>
      <c r="C13" s="187" t="s">
        <v>112</v>
      </c>
      <c r="D13" s="325"/>
      <c r="E13" s="325"/>
      <c r="F13" s="247">
        <v>142</v>
      </c>
      <c r="G13" s="122">
        <v>921.47</v>
      </c>
      <c r="H13" s="293" t="s">
        <v>12</v>
      </c>
      <c r="I13" s="294"/>
      <c r="J13" s="246">
        <v>272884.1</v>
      </c>
      <c r="K13" s="246">
        <f>J13/F13</f>
        <v>1921.7190140845069</v>
      </c>
    </row>
    <row r="14" spans="1:11" ht="11.25" customHeight="1">
      <c r="A14" s="105"/>
      <c r="B14" s="105"/>
      <c r="C14" s="187" t="s">
        <v>113</v>
      </c>
      <c r="D14" s="325"/>
      <c r="E14" s="325"/>
      <c r="F14" s="247">
        <v>177</v>
      </c>
      <c r="G14" s="122">
        <v>199.21</v>
      </c>
      <c r="H14" s="38" t="s">
        <v>12</v>
      </c>
      <c r="I14" s="285"/>
      <c r="J14" s="246">
        <v>434818.55</v>
      </c>
      <c r="K14" s="246">
        <f t="shared" si="0"/>
        <v>2456.6019774011297</v>
      </c>
    </row>
    <row r="15" spans="1:11" ht="11.25" customHeight="1">
      <c r="A15" s="105"/>
      <c r="B15" s="105"/>
      <c r="C15" s="187" t="s">
        <v>114</v>
      </c>
      <c r="D15" s="325"/>
      <c r="E15" s="325"/>
      <c r="F15" s="247">
        <v>384</v>
      </c>
      <c r="G15" s="295" t="s">
        <v>12</v>
      </c>
      <c r="H15" s="38">
        <v>8027.82</v>
      </c>
      <c r="I15" s="133">
        <v>1</v>
      </c>
      <c r="J15" s="246">
        <v>2970294</v>
      </c>
      <c r="K15" s="246">
        <f t="shared" si="0"/>
        <v>7735.140625</v>
      </c>
    </row>
    <row r="16" spans="1:11" ht="11.25" customHeight="1">
      <c r="A16" s="105"/>
      <c r="B16" s="102"/>
      <c r="C16" s="187" t="s">
        <v>115</v>
      </c>
      <c r="D16" s="325"/>
      <c r="E16" s="325"/>
      <c r="F16" s="247">
        <v>234</v>
      </c>
      <c r="G16" s="295" t="s">
        <v>12</v>
      </c>
      <c r="H16" s="38" t="s">
        <v>12</v>
      </c>
      <c r="I16" s="285"/>
      <c r="J16" s="246">
        <v>4290912.7</v>
      </c>
      <c r="K16" s="246">
        <f t="shared" si="0"/>
        <v>18337.23376068376</v>
      </c>
    </row>
    <row r="17" spans="1:11" ht="11.25" customHeight="1">
      <c r="A17" s="102"/>
      <c r="B17" s="200" t="s">
        <v>101</v>
      </c>
      <c r="C17" s="326"/>
      <c r="D17" s="326"/>
      <c r="E17" s="326"/>
      <c r="F17" s="302" t="s">
        <v>12</v>
      </c>
      <c r="G17" s="295" t="s">
        <v>12</v>
      </c>
      <c r="H17" s="38" t="s">
        <v>12</v>
      </c>
      <c r="I17" s="199"/>
      <c r="J17" s="244">
        <f>SUM(J18:J20)</f>
        <v>13240632.649999999</v>
      </c>
      <c r="K17" s="140" t="s">
        <v>12</v>
      </c>
    </row>
    <row r="18" spans="1:11" ht="11.25" customHeight="1">
      <c r="A18" s="105"/>
      <c r="B18" s="105"/>
      <c r="C18" s="266" t="s">
        <v>116</v>
      </c>
      <c r="D18" s="266"/>
      <c r="E18" s="266"/>
      <c r="F18" s="38">
        <v>684</v>
      </c>
      <c r="G18" s="122">
        <v>12312.78</v>
      </c>
      <c r="H18" s="38" t="s">
        <v>12</v>
      </c>
      <c r="I18" s="285"/>
      <c r="J18" s="246">
        <v>9342776.35</v>
      </c>
      <c r="K18" s="246">
        <f>J18/F18</f>
        <v>13659.029751461987</v>
      </c>
    </row>
    <row r="19" spans="1:11" ht="11.25" customHeight="1">
      <c r="A19" s="105"/>
      <c r="B19" s="105"/>
      <c r="C19" s="266" t="s">
        <v>117</v>
      </c>
      <c r="D19" s="326"/>
      <c r="E19" s="326"/>
      <c r="F19" s="38">
        <v>614</v>
      </c>
      <c r="G19" s="122">
        <v>9895.69</v>
      </c>
      <c r="H19" s="38" t="s">
        <v>12</v>
      </c>
      <c r="I19" s="285"/>
      <c r="J19" s="246">
        <v>3202058.3</v>
      </c>
      <c r="K19" s="246">
        <f>J19/F19</f>
        <v>5215.078664495114</v>
      </c>
    </row>
    <row r="20" spans="1:11" ht="11.25" customHeight="1">
      <c r="A20" s="105"/>
      <c r="B20" s="102"/>
      <c r="C20" s="266" t="s">
        <v>118</v>
      </c>
      <c r="D20" s="326"/>
      <c r="E20" s="326"/>
      <c r="F20" s="38">
        <v>414</v>
      </c>
      <c r="G20" s="122">
        <v>1739.49</v>
      </c>
      <c r="H20" s="38" t="s">
        <v>12</v>
      </c>
      <c r="I20" s="285"/>
      <c r="J20" s="246">
        <v>695798</v>
      </c>
      <c r="K20" s="246">
        <f>J20/F20</f>
        <v>1680.6714975845412</v>
      </c>
    </row>
    <row r="21" spans="1:11" ht="11.25" customHeight="1">
      <c r="A21" s="102"/>
      <c r="B21" s="200" t="s">
        <v>102</v>
      </c>
      <c r="C21" s="326"/>
      <c r="D21" s="326"/>
      <c r="E21" s="326"/>
      <c r="F21" s="84" t="s">
        <v>12</v>
      </c>
      <c r="G21" s="122" t="s">
        <v>12</v>
      </c>
      <c r="H21" s="38" t="s">
        <v>12</v>
      </c>
      <c r="I21" s="199"/>
      <c r="J21" s="244">
        <f>SUM(J22:J24)</f>
        <v>6511105.5</v>
      </c>
      <c r="K21" s="140" t="s">
        <v>12</v>
      </c>
    </row>
    <row r="22" spans="1:11" ht="11.25" customHeight="1">
      <c r="A22" s="105"/>
      <c r="B22" s="105"/>
      <c r="C22" s="187" t="s">
        <v>119</v>
      </c>
      <c r="D22" s="187"/>
      <c r="E22" s="187"/>
      <c r="F22" s="295">
        <f>652+158</f>
        <v>810</v>
      </c>
      <c r="G22" s="122" t="s">
        <v>12</v>
      </c>
      <c r="H22" s="38" t="s">
        <v>12</v>
      </c>
      <c r="I22" s="285"/>
      <c r="J22" s="246">
        <f>2162314.05+1246333.15+901076.05</f>
        <v>4309723.25</v>
      </c>
      <c r="K22" s="246">
        <f aca="true" t="shared" si="1" ref="K22:K27">J22/F22</f>
        <v>5320.645987654321</v>
      </c>
    </row>
    <row r="23" spans="1:11" ht="11.25" customHeight="1">
      <c r="A23" s="105"/>
      <c r="B23" s="105"/>
      <c r="C23" s="187" t="s">
        <v>120</v>
      </c>
      <c r="D23" s="325"/>
      <c r="E23" s="325"/>
      <c r="F23" s="247">
        <v>477</v>
      </c>
      <c r="G23" s="122" t="s">
        <v>12</v>
      </c>
      <c r="H23" s="38" t="s">
        <v>12</v>
      </c>
      <c r="I23" s="285"/>
      <c r="J23" s="246">
        <f>1981244.05</f>
        <v>1981244.05</v>
      </c>
      <c r="K23" s="246">
        <f t="shared" si="1"/>
        <v>4153.551467505241</v>
      </c>
    </row>
    <row r="24" spans="1:11" ht="11.25" customHeight="1">
      <c r="A24" s="105"/>
      <c r="B24" s="102"/>
      <c r="C24" s="187" t="s">
        <v>121</v>
      </c>
      <c r="D24" s="325"/>
      <c r="E24" s="325"/>
      <c r="F24" s="247">
        <v>477</v>
      </c>
      <c r="G24" s="122" t="s">
        <v>12</v>
      </c>
      <c r="H24" s="38" t="s">
        <v>12</v>
      </c>
      <c r="I24" s="285"/>
      <c r="J24" s="246">
        <f>(2201382.25-1981244.05)</f>
        <v>220138.19999999995</v>
      </c>
      <c r="K24" s="246">
        <f t="shared" si="1"/>
        <v>461.50566037735837</v>
      </c>
    </row>
    <row r="25" spans="1:11" ht="11.25" customHeight="1">
      <c r="A25" s="102"/>
      <c r="B25" s="200" t="s">
        <v>103</v>
      </c>
      <c r="C25" s="326"/>
      <c r="D25" s="326"/>
      <c r="E25" s="326"/>
      <c r="F25" s="249">
        <f>445+138</f>
        <v>583</v>
      </c>
      <c r="G25" s="122" t="s">
        <v>12</v>
      </c>
      <c r="H25" s="38" t="s">
        <v>12</v>
      </c>
      <c r="I25" s="199"/>
      <c r="J25" s="244">
        <f>SUM(J26:J27)</f>
        <v>1561424.37</v>
      </c>
      <c r="K25" s="244">
        <f t="shared" si="1"/>
        <v>2678.2579245283023</v>
      </c>
    </row>
    <row r="26" spans="1:11" ht="11.25" customHeight="1">
      <c r="A26" s="105"/>
      <c r="B26" s="105"/>
      <c r="C26" s="187" t="s">
        <v>122</v>
      </c>
      <c r="D26" s="187"/>
      <c r="E26" s="187"/>
      <c r="F26" s="247">
        <f>445+138</f>
        <v>583</v>
      </c>
      <c r="G26" s="122" t="s">
        <v>12</v>
      </c>
      <c r="H26" s="38" t="s">
        <v>12</v>
      </c>
      <c r="I26" s="285"/>
      <c r="J26" s="246">
        <f>215325.25+1189957</f>
        <v>1405282.25</v>
      </c>
      <c r="K26" s="246">
        <f t="shared" si="1"/>
        <v>2410.4326758147513</v>
      </c>
    </row>
    <row r="27" spans="1:11" ht="11.25" customHeight="1">
      <c r="A27" s="105"/>
      <c r="B27" s="105"/>
      <c r="C27" s="187" t="s">
        <v>123</v>
      </c>
      <c r="D27" s="325"/>
      <c r="E27" s="325"/>
      <c r="F27" s="247">
        <f>445+138</f>
        <v>583</v>
      </c>
      <c r="G27" s="122" t="s">
        <v>12</v>
      </c>
      <c r="H27" s="38" t="s">
        <v>12</v>
      </c>
      <c r="I27" s="285"/>
      <c r="J27" s="246">
        <f>(239250.32-215325.25)+(1322174.55-1189957.5)</f>
        <v>156142.12000000005</v>
      </c>
      <c r="K27" s="246">
        <f t="shared" si="1"/>
        <v>267.8252487135507</v>
      </c>
    </row>
    <row r="28" spans="1:11" ht="11.25" customHeight="1">
      <c r="A28" s="102"/>
      <c r="B28" s="200" t="s">
        <v>104</v>
      </c>
      <c r="C28" s="326"/>
      <c r="D28" s="326"/>
      <c r="E28" s="326"/>
      <c r="F28" s="302" t="s">
        <v>12</v>
      </c>
      <c r="G28" s="122" t="s">
        <v>12</v>
      </c>
      <c r="H28" s="38" t="s">
        <v>12</v>
      </c>
      <c r="I28" s="199"/>
      <c r="J28" s="244">
        <f>SUM(J29:J33)</f>
        <v>5229247.75</v>
      </c>
      <c r="K28" s="140" t="s">
        <v>12</v>
      </c>
    </row>
    <row r="29" spans="1:11" ht="11.25" customHeight="1">
      <c r="A29" s="102"/>
      <c r="B29" s="327"/>
      <c r="C29" s="187" t="s">
        <v>124</v>
      </c>
      <c r="D29" s="187"/>
      <c r="E29" s="187"/>
      <c r="F29" s="247">
        <v>153</v>
      </c>
      <c r="G29" s="122">
        <v>3160.61</v>
      </c>
      <c r="H29" s="38" t="s">
        <v>12</v>
      </c>
      <c r="I29" s="285"/>
      <c r="J29" s="246">
        <v>912995.95</v>
      </c>
      <c r="K29" s="246">
        <f>J29/F29</f>
        <v>5967.293790849673</v>
      </c>
    </row>
    <row r="30" spans="1:11" ht="11.25" customHeight="1">
      <c r="A30" s="105"/>
      <c r="B30" s="105"/>
      <c r="C30" s="187" t="s">
        <v>125</v>
      </c>
      <c r="D30" s="325"/>
      <c r="E30" s="325"/>
      <c r="F30" s="247">
        <v>42</v>
      </c>
      <c r="G30" s="122">
        <v>215</v>
      </c>
      <c r="H30" s="38" t="s">
        <v>12</v>
      </c>
      <c r="I30" s="285"/>
      <c r="J30" s="246">
        <v>85999.25</v>
      </c>
      <c r="K30" s="246">
        <f>J30/F30</f>
        <v>2047.6011904761904</v>
      </c>
    </row>
    <row r="31" spans="1:11" ht="11.25" customHeight="1">
      <c r="A31" s="105"/>
      <c r="B31" s="105"/>
      <c r="C31" s="187" t="s">
        <v>126</v>
      </c>
      <c r="D31" s="325"/>
      <c r="E31" s="325"/>
      <c r="F31" s="247">
        <v>474</v>
      </c>
      <c r="G31" s="122">
        <v>9226.08</v>
      </c>
      <c r="H31" s="38" t="s">
        <v>12</v>
      </c>
      <c r="I31" s="285"/>
      <c r="J31" s="246">
        <v>1812662.55</v>
      </c>
      <c r="K31" s="246">
        <f>J31/F31</f>
        <v>3824.182594936709</v>
      </c>
    </row>
    <row r="32" spans="1:11" ht="11.25" customHeight="1">
      <c r="A32" s="105"/>
      <c r="B32" s="105"/>
      <c r="C32" s="187" t="s">
        <v>127</v>
      </c>
      <c r="D32" s="325"/>
      <c r="E32" s="325"/>
      <c r="F32" s="247">
        <v>263</v>
      </c>
      <c r="G32" s="122" t="s">
        <v>12</v>
      </c>
      <c r="H32" s="38">
        <v>5283.96</v>
      </c>
      <c r="I32" s="285"/>
      <c r="J32" s="246">
        <v>492257.9</v>
      </c>
      <c r="K32" s="246">
        <f>J32/F32</f>
        <v>1871.7030418250952</v>
      </c>
    </row>
    <row r="33" spans="1:11" ht="11.25" customHeight="1">
      <c r="A33" s="105"/>
      <c r="B33" s="102"/>
      <c r="C33" s="187" t="s">
        <v>128</v>
      </c>
      <c r="D33" s="325"/>
      <c r="E33" s="325"/>
      <c r="F33" s="247">
        <v>515</v>
      </c>
      <c r="G33" s="122" t="s">
        <v>12</v>
      </c>
      <c r="H33" s="38">
        <v>10118.78</v>
      </c>
      <c r="I33" s="285"/>
      <c r="J33" s="246">
        <v>1925332.1</v>
      </c>
      <c r="K33" s="246">
        <f>J33/F33</f>
        <v>3738.508932038835</v>
      </c>
    </row>
    <row r="34" spans="1:11" ht="11.25" customHeight="1">
      <c r="A34" s="102"/>
      <c r="B34" s="200" t="s">
        <v>105</v>
      </c>
      <c r="C34" s="326"/>
      <c r="D34" s="326"/>
      <c r="E34" s="326"/>
      <c r="F34" s="84" t="s">
        <v>12</v>
      </c>
      <c r="G34" s="122" t="s">
        <v>12</v>
      </c>
      <c r="H34" s="122" t="s">
        <v>12</v>
      </c>
      <c r="I34" s="199"/>
      <c r="J34" s="244">
        <f>SUM(J35:J38)</f>
        <v>193001.6</v>
      </c>
      <c r="K34" s="140" t="s">
        <v>12</v>
      </c>
    </row>
    <row r="35" spans="1:11" ht="11.25" customHeight="1">
      <c r="A35" s="105"/>
      <c r="B35" s="105"/>
      <c r="C35" s="187" t="s">
        <v>129</v>
      </c>
      <c r="D35" s="187"/>
      <c r="E35" s="187"/>
      <c r="F35" s="247">
        <v>19</v>
      </c>
      <c r="G35" s="122">
        <v>1534.98</v>
      </c>
      <c r="H35" s="122" t="s">
        <v>12</v>
      </c>
      <c r="I35" s="285"/>
      <c r="J35" s="246">
        <v>46049.4</v>
      </c>
      <c r="K35" s="246">
        <f aca="true" t="shared" si="2" ref="K35:K46">J35/F35</f>
        <v>2423.6526315789474</v>
      </c>
    </row>
    <row r="36" spans="1:11" ht="11.25" customHeight="1">
      <c r="A36" s="105"/>
      <c r="B36" s="105"/>
      <c r="C36" s="187" t="s">
        <v>130</v>
      </c>
      <c r="D36" s="325"/>
      <c r="E36" s="325"/>
      <c r="F36" s="247">
        <v>10</v>
      </c>
      <c r="G36" s="292">
        <v>131.61</v>
      </c>
      <c r="H36" s="122" t="s">
        <v>12</v>
      </c>
      <c r="I36" s="285"/>
      <c r="J36" s="246">
        <v>28930</v>
      </c>
      <c r="K36" s="246">
        <f t="shared" si="2"/>
        <v>2893</v>
      </c>
    </row>
    <row r="37" spans="1:11" ht="11.25" customHeight="1">
      <c r="A37" s="105"/>
      <c r="B37" s="102"/>
      <c r="C37" s="187" t="s">
        <v>131</v>
      </c>
      <c r="D37" s="325"/>
      <c r="E37" s="325"/>
      <c r="F37" s="247">
        <v>6</v>
      </c>
      <c r="G37" s="292" t="s">
        <v>12</v>
      </c>
      <c r="H37" s="122" t="s">
        <v>12</v>
      </c>
      <c r="I37" s="285"/>
      <c r="J37" s="246">
        <v>8709.35</v>
      </c>
      <c r="K37" s="246">
        <f t="shared" si="2"/>
        <v>1451.5583333333334</v>
      </c>
    </row>
    <row r="38" spans="1:11" ht="11.25" customHeight="1">
      <c r="A38" s="105"/>
      <c r="B38" s="102"/>
      <c r="C38" s="187" t="s">
        <v>156</v>
      </c>
      <c r="D38" s="325"/>
      <c r="E38" s="325"/>
      <c r="F38" s="247">
        <v>77</v>
      </c>
      <c r="G38" s="292">
        <v>325.79</v>
      </c>
      <c r="H38" s="122"/>
      <c r="I38" s="285"/>
      <c r="J38" s="246">
        <v>109312.85</v>
      </c>
      <c r="K38" s="246">
        <f t="shared" si="2"/>
        <v>1419.6474025974026</v>
      </c>
    </row>
    <row r="39" spans="1:12" ht="11.25" customHeight="1">
      <c r="A39" s="102"/>
      <c r="B39" s="200" t="s">
        <v>106</v>
      </c>
      <c r="C39" s="219"/>
      <c r="D39" s="219"/>
      <c r="E39" s="219"/>
      <c r="F39" s="249">
        <v>617</v>
      </c>
      <c r="G39" s="122" t="s">
        <v>12</v>
      </c>
      <c r="H39" s="38" t="s">
        <v>12</v>
      </c>
      <c r="I39" s="199"/>
      <c r="J39" s="244">
        <f>809541.1-48394.1</f>
        <v>761147</v>
      </c>
      <c r="K39" s="244">
        <f t="shared" si="2"/>
        <v>1233.6256077795786</v>
      </c>
      <c r="L39" s="298"/>
    </row>
    <row r="40" spans="1:11" ht="11.25" customHeight="1">
      <c r="A40" s="102"/>
      <c r="B40" s="200" t="s">
        <v>143</v>
      </c>
      <c r="C40" s="216"/>
      <c r="D40" s="219"/>
      <c r="E40" s="219"/>
      <c r="F40" s="31">
        <v>2</v>
      </c>
      <c r="G40" s="122" t="s">
        <v>12</v>
      </c>
      <c r="H40" s="38" t="s">
        <v>12</v>
      </c>
      <c r="I40" s="199"/>
      <c r="J40" s="244">
        <v>-12959.3</v>
      </c>
      <c r="K40" s="140">
        <f t="shared" si="2"/>
        <v>-6479.65</v>
      </c>
    </row>
    <row r="41" spans="1:11" ht="11.25" customHeight="1">
      <c r="A41" s="102"/>
      <c r="B41" s="200" t="s">
        <v>144</v>
      </c>
      <c r="C41" s="216"/>
      <c r="D41" s="219"/>
      <c r="E41" s="219"/>
      <c r="F41" s="31">
        <v>2</v>
      </c>
      <c r="G41" s="122" t="s">
        <v>12</v>
      </c>
      <c r="H41" s="38" t="s">
        <v>12</v>
      </c>
      <c r="I41" s="199"/>
      <c r="J41" s="244">
        <f>-16851.7</f>
        <v>-16851.7</v>
      </c>
      <c r="K41" s="140">
        <f t="shared" si="2"/>
        <v>-8425.85</v>
      </c>
    </row>
    <row r="42" spans="1:11" ht="11.25" customHeight="1">
      <c r="A42" s="102"/>
      <c r="B42" s="200" t="s">
        <v>145</v>
      </c>
      <c r="C42" s="216"/>
      <c r="D42" s="219"/>
      <c r="E42" s="219"/>
      <c r="F42" s="31">
        <v>98</v>
      </c>
      <c r="G42" s="122" t="s">
        <v>12</v>
      </c>
      <c r="H42" s="38" t="s">
        <v>12</v>
      </c>
      <c r="I42" s="199"/>
      <c r="J42" s="214">
        <f>-130102.5-1231.95-529.1</f>
        <v>-131863.55000000002</v>
      </c>
      <c r="K42" s="140">
        <f t="shared" si="2"/>
        <v>-1345.5464285714288</v>
      </c>
    </row>
    <row r="43" spans="1:11" ht="11.25" customHeight="1">
      <c r="A43" s="102"/>
      <c r="B43" s="200" t="s">
        <v>133</v>
      </c>
      <c r="C43" s="216"/>
      <c r="D43" s="219"/>
      <c r="E43" s="219"/>
      <c r="F43" s="302">
        <v>35</v>
      </c>
      <c r="G43" s="122" t="s">
        <v>12</v>
      </c>
      <c r="H43" s="122" t="s">
        <v>12</v>
      </c>
      <c r="I43" s="199"/>
      <c r="J43" s="214">
        <f>51180.3+25917.6</f>
        <v>77097.9</v>
      </c>
      <c r="K43" s="140">
        <f t="shared" si="2"/>
        <v>2202.7971428571427</v>
      </c>
    </row>
    <row r="44" spans="1:11" ht="11.25" customHeight="1">
      <c r="A44" s="102"/>
      <c r="B44" s="200" t="s">
        <v>146</v>
      </c>
      <c r="C44" s="216"/>
      <c r="D44" s="219"/>
      <c r="E44" s="219"/>
      <c r="F44" s="302" t="s">
        <v>12</v>
      </c>
      <c r="G44" s="122" t="s">
        <v>12</v>
      </c>
      <c r="H44" s="122" t="s">
        <v>12</v>
      </c>
      <c r="I44" s="199"/>
      <c r="J44" s="340" t="s">
        <v>12</v>
      </c>
      <c r="K44" s="140" t="s">
        <v>12</v>
      </c>
    </row>
    <row r="45" spans="1:12" ht="11.25" customHeight="1">
      <c r="A45" s="102"/>
      <c r="B45" s="200" t="s">
        <v>132</v>
      </c>
      <c r="C45" s="216"/>
      <c r="D45" s="219"/>
      <c r="E45" s="219"/>
      <c r="F45" s="31">
        <v>17</v>
      </c>
      <c r="G45" s="122" t="s">
        <v>12</v>
      </c>
      <c r="H45" s="122" t="s">
        <v>12</v>
      </c>
      <c r="I45" s="199"/>
      <c r="J45" s="214">
        <f>-61357.25</f>
        <v>-61357.25</v>
      </c>
      <c r="K45" s="140">
        <f t="shared" si="2"/>
        <v>-3609.25</v>
      </c>
      <c r="L45" s="299"/>
    </row>
    <row r="46" spans="1:11" ht="11.25" customHeight="1">
      <c r="A46" s="102"/>
      <c r="B46" s="220" t="s">
        <v>147</v>
      </c>
      <c r="C46" s="222"/>
      <c r="D46" s="221"/>
      <c r="E46" s="221"/>
      <c r="F46" s="301">
        <v>1</v>
      </c>
      <c r="G46" s="334" t="s">
        <v>12</v>
      </c>
      <c r="H46" s="183" t="s">
        <v>12</v>
      </c>
      <c r="I46" s="271"/>
      <c r="J46" s="175">
        <v>-2000</v>
      </c>
      <c r="K46" s="175">
        <f t="shared" si="2"/>
        <v>-2000</v>
      </c>
    </row>
    <row r="47" spans="1:11" ht="11.25" customHeight="1">
      <c r="A47" s="319"/>
      <c r="B47" s="303"/>
      <c r="C47" s="303"/>
      <c r="D47" s="303"/>
      <c r="E47" s="303"/>
      <c r="F47" s="303"/>
      <c r="G47" s="303"/>
      <c r="H47" s="307"/>
      <c r="I47" s="303"/>
      <c r="J47" s="303"/>
      <c r="K47" s="303"/>
    </row>
    <row r="48" spans="1:14" ht="11.25" customHeight="1">
      <c r="A48" s="351" t="s">
        <v>108</v>
      </c>
      <c r="B48" s="352"/>
      <c r="C48" s="352"/>
      <c r="D48" s="312"/>
      <c r="E48" s="312"/>
      <c r="F48" s="302">
        <v>684</v>
      </c>
      <c r="G48" s="122" t="s">
        <v>12</v>
      </c>
      <c r="H48" s="38" t="s">
        <v>12</v>
      </c>
      <c r="I48" s="31"/>
      <c r="J48" s="214">
        <f>686670+120941.85</f>
        <v>807611.85</v>
      </c>
      <c r="K48" s="140">
        <f aca="true" t="shared" si="3" ref="K48:K53">J48/F48</f>
        <v>1180.7190789473684</v>
      </c>
      <c r="M48" s="320"/>
      <c r="N48" s="321"/>
    </row>
    <row r="49" spans="1:14" ht="11.25" customHeight="1">
      <c r="A49" s="351" t="s">
        <v>139</v>
      </c>
      <c r="B49" s="352"/>
      <c r="C49" s="352"/>
      <c r="D49" s="312"/>
      <c r="E49" s="312"/>
      <c r="F49" s="215">
        <v>234</v>
      </c>
      <c r="G49" s="122" t="s">
        <v>12</v>
      </c>
      <c r="H49" s="38" t="s">
        <v>12</v>
      </c>
      <c r="I49" s="31"/>
      <c r="J49" s="214">
        <v>120851.15</v>
      </c>
      <c r="K49" s="214">
        <f t="shared" si="3"/>
        <v>516.4579059829059</v>
      </c>
      <c r="M49" s="321"/>
      <c r="N49" s="322"/>
    </row>
    <row r="50" spans="1:14" ht="11.25" customHeight="1">
      <c r="A50" s="351" t="s">
        <v>140</v>
      </c>
      <c r="B50" s="352"/>
      <c r="C50" s="352"/>
      <c r="D50" s="312"/>
      <c r="E50" s="312"/>
      <c r="F50" s="239">
        <v>39</v>
      </c>
      <c r="G50" s="122" t="s">
        <v>12</v>
      </c>
      <c r="H50" s="38" t="s">
        <v>12</v>
      </c>
      <c r="I50" s="31"/>
      <c r="J50" s="240">
        <f>25136.15+98067.25</f>
        <v>123203.4</v>
      </c>
      <c r="K50" s="214">
        <f t="shared" si="3"/>
        <v>3159.0615384615385</v>
      </c>
      <c r="M50" s="322"/>
      <c r="N50" s="322"/>
    </row>
    <row r="51" spans="1:12" ht="11.25" customHeight="1">
      <c r="A51" s="222" t="s">
        <v>148</v>
      </c>
      <c r="B51" s="313"/>
      <c r="C51" s="313"/>
      <c r="D51" s="314"/>
      <c r="E51" s="313"/>
      <c r="F51" s="301">
        <v>7</v>
      </c>
      <c r="G51" s="125" t="s">
        <v>12</v>
      </c>
      <c r="H51" s="183" t="s">
        <v>12</v>
      </c>
      <c r="I51" s="175"/>
      <c r="J51" s="218">
        <v>635</v>
      </c>
      <c r="K51" s="139">
        <f t="shared" si="3"/>
        <v>90.71428571428571</v>
      </c>
      <c r="L51" s="240"/>
    </row>
    <row r="52" spans="1:12" ht="11.25" customHeight="1">
      <c r="A52" s="222" t="s">
        <v>157</v>
      </c>
      <c r="B52" s="313"/>
      <c r="C52" s="313"/>
      <c r="D52" s="314"/>
      <c r="E52" s="313"/>
      <c r="F52" s="301">
        <v>3</v>
      </c>
      <c r="G52" s="125" t="s">
        <v>12</v>
      </c>
      <c r="H52" s="183" t="s">
        <v>12</v>
      </c>
      <c r="I52" s="175"/>
      <c r="J52" s="218">
        <f>-466.6-10.55</f>
        <v>-477.15000000000003</v>
      </c>
      <c r="K52" s="139">
        <f t="shared" si="3"/>
        <v>-159.05</v>
      </c>
      <c r="L52" s="296"/>
    </row>
    <row r="53" spans="1:16" s="297" customFormat="1" ht="11.25" customHeight="1">
      <c r="A53" s="222" t="s">
        <v>162</v>
      </c>
      <c r="B53" s="313"/>
      <c r="C53" s="313"/>
      <c r="D53" s="314"/>
      <c r="E53" s="313"/>
      <c r="F53" s="301">
        <v>2</v>
      </c>
      <c r="G53" s="125" t="s">
        <v>12</v>
      </c>
      <c r="H53" s="183" t="s">
        <v>12</v>
      </c>
      <c r="I53" s="175"/>
      <c r="J53" s="218">
        <f>-199.6-1208.85</f>
        <v>-1408.4499999999998</v>
      </c>
      <c r="K53" s="139">
        <f t="shared" si="3"/>
        <v>-704.2249999999999</v>
      </c>
      <c r="L53" s="296"/>
      <c r="P53" s="324"/>
    </row>
    <row r="54" spans="1:16" ht="11.25" customHeight="1">
      <c r="A54" s="319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P54" s="300"/>
    </row>
    <row r="55" spans="1:16" ht="11.25" customHeight="1">
      <c r="A55" s="353" t="s">
        <v>107</v>
      </c>
      <c r="B55" s="354"/>
      <c r="C55" s="354"/>
      <c r="D55" s="314"/>
      <c r="E55" s="314"/>
      <c r="F55" s="323">
        <v>56</v>
      </c>
      <c r="G55" s="336" t="s">
        <v>12</v>
      </c>
      <c r="H55" s="183" t="s">
        <v>12</v>
      </c>
      <c r="I55" s="298"/>
      <c r="J55" s="214">
        <f>SUM(J56:J58)</f>
        <v>98632.29999999999</v>
      </c>
      <c r="K55" s="151">
        <f>J55/F55</f>
        <v>1761.2910714285713</v>
      </c>
      <c r="P55" s="300"/>
    </row>
    <row r="56" spans="1:16" ht="11.25" customHeight="1">
      <c r="A56" s="317"/>
      <c r="B56" s="356" t="s">
        <v>107</v>
      </c>
      <c r="C56" s="354"/>
      <c r="D56" s="354"/>
      <c r="E56" s="314"/>
      <c r="F56" s="250">
        <v>19</v>
      </c>
      <c r="G56" s="125">
        <v>67.4</v>
      </c>
      <c r="H56" s="183" t="s">
        <v>12</v>
      </c>
      <c r="I56" s="329"/>
      <c r="J56" s="218">
        <f>63830.45</f>
        <v>63830.45</v>
      </c>
      <c r="K56" s="218">
        <f>J56/F56</f>
        <v>3359.4973684210527</v>
      </c>
      <c r="P56" s="300"/>
    </row>
    <row r="57" spans="1:11" ht="11.25" customHeight="1">
      <c r="A57" s="330"/>
      <c r="B57" s="356" t="s">
        <v>164</v>
      </c>
      <c r="C57" s="354"/>
      <c r="D57" s="298"/>
      <c r="E57" s="314"/>
      <c r="F57" s="250">
        <v>54</v>
      </c>
      <c r="G57" s="125">
        <f>+J57/1.29/100</f>
        <v>274.22945736434104</v>
      </c>
      <c r="H57" s="183" t="s">
        <v>12</v>
      </c>
      <c r="I57" s="329"/>
      <c r="J57" s="218">
        <f>35375.6</f>
        <v>35375.6</v>
      </c>
      <c r="K57" s="218">
        <f>J57/F57</f>
        <v>655.1037037037037</v>
      </c>
    </row>
    <row r="58" spans="1:11" ht="11.25" customHeight="1">
      <c r="A58" s="330"/>
      <c r="B58" s="328" t="s">
        <v>161</v>
      </c>
      <c r="C58" s="318"/>
      <c r="D58" s="322"/>
      <c r="E58" s="314"/>
      <c r="F58" s="250">
        <v>1</v>
      </c>
      <c r="G58" s="125" t="s">
        <v>12</v>
      </c>
      <c r="H58" s="125" t="s">
        <v>12</v>
      </c>
      <c r="I58" s="329"/>
      <c r="J58" s="218">
        <f>-453.9-119.85</f>
        <v>-573.75</v>
      </c>
      <c r="K58" s="218">
        <f>J58/F58</f>
        <v>-573.75</v>
      </c>
    </row>
    <row r="59" spans="1:11" ht="11.25" customHeight="1">
      <c r="A59" s="319"/>
      <c r="B59" s="304"/>
      <c r="C59" s="304"/>
      <c r="D59" s="304"/>
      <c r="E59" s="304"/>
      <c r="F59" s="304"/>
      <c r="G59" s="304"/>
      <c r="H59" s="304"/>
      <c r="I59" s="304"/>
      <c r="J59" s="304"/>
      <c r="K59" s="304"/>
    </row>
    <row r="60" spans="1:11" ht="11.25" customHeight="1">
      <c r="A60" s="353" t="s">
        <v>109</v>
      </c>
      <c r="B60" s="354"/>
      <c r="C60" s="354"/>
      <c r="D60" s="314"/>
      <c r="E60" s="314"/>
      <c r="F60" s="301">
        <v>929</v>
      </c>
      <c r="G60" s="125" t="s">
        <v>12</v>
      </c>
      <c r="H60" s="335" t="s">
        <v>12</v>
      </c>
      <c r="I60" s="305"/>
      <c r="J60" s="242">
        <f>J55+J9</f>
        <v>42267506.56999999</v>
      </c>
      <c r="K60" s="241">
        <f>J60/F60</f>
        <v>45497.85421959095</v>
      </c>
    </row>
    <row r="61" spans="1:11" ht="5.25" customHeight="1">
      <c r="A61" s="349"/>
      <c r="B61" s="355"/>
      <c r="C61" s="355"/>
      <c r="D61" s="355"/>
      <c r="E61" s="355"/>
      <c r="F61" s="355"/>
      <c r="G61" s="355"/>
      <c r="H61" s="355"/>
      <c r="I61" s="355"/>
      <c r="J61" s="355"/>
      <c r="K61" s="355"/>
    </row>
    <row r="62" spans="1:11" ht="12.75">
      <c r="A62" s="273" t="s">
        <v>137</v>
      </c>
      <c r="B62" s="273"/>
      <c r="C62" s="273"/>
      <c r="D62" s="273"/>
      <c r="E62" s="273"/>
      <c r="F62" s="273"/>
      <c r="G62" s="273"/>
      <c r="H62" s="273"/>
      <c r="I62" s="273"/>
      <c r="J62" s="273"/>
      <c r="K62" s="273"/>
    </row>
    <row r="63" spans="1:11" ht="5.25" customHeight="1">
      <c r="A63" s="347"/>
      <c r="B63" s="346"/>
      <c r="C63" s="346"/>
      <c r="D63" s="346"/>
      <c r="E63" s="346"/>
      <c r="F63" s="346"/>
      <c r="G63" s="346"/>
      <c r="H63" s="346"/>
      <c r="I63" s="346"/>
      <c r="J63" s="346"/>
      <c r="K63" s="346"/>
    </row>
    <row r="64" spans="1:11" ht="12.75">
      <c r="A64" s="348" t="s">
        <v>134</v>
      </c>
      <c r="B64" s="346"/>
      <c r="C64" s="346"/>
      <c r="D64" s="346"/>
      <c r="E64" s="346"/>
      <c r="F64" s="346"/>
      <c r="G64" s="346"/>
      <c r="H64" s="346"/>
      <c r="I64" s="346"/>
      <c r="J64" s="346"/>
      <c r="K64" s="346"/>
    </row>
    <row r="65" spans="1:11" ht="5.25" customHeight="1">
      <c r="A65" s="349" t="s">
        <v>166</v>
      </c>
      <c r="B65" s="346"/>
      <c r="C65" s="346"/>
      <c r="D65" s="346"/>
      <c r="E65" s="346"/>
      <c r="F65" s="346"/>
      <c r="G65" s="346"/>
      <c r="H65" s="346"/>
      <c r="I65" s="346"/>
      <c r="J65" s="346"/>
      <c r="K65" s="346"/>
    </row>
    <row r="66" spans="1:11" ht="12.75">
      <c r="A66" s="350" t="s">
        <v>135</v>
      </c>
      <c r="B66" s="346"/>
      <c r="C66" s="346"/>
      <c r="D66" s="346"/>
      <c r="E66" s="346"/>
      <c r="F66" s="346"/>
      <c r="G66" s="346"/>
      <c r="H66" s="346"/>
      <c r="I66" s="346"/>
      <c r="J66" s="346"/>
      <c r="K66" s="346"/>
    </row>
    <row r="67" spans="1:11" ht="5.25" customHeight="1">
      <c r="A67" s="345"/>
      <c r="B67" s="346"/>
      <c r="C67" s="346"/>
      <c r="D67" s="346"/>
      <c r="E67" s="346"/>
      <c r="F67" s="346"/>
      <c r="G67" s="346"/>
      <c r="H67" s="346"/>
      <c r="I67" s="346"/>
      <c r="J67" s="346"/>
      <c r="K67" s="346"/>
    </row>
    <row r="68" spans="1:11" ht="12.75">
      <c r="A68" s="345" t="s">
        <v>167</v>
      </c>
      <c r="B68" s="346"/>
      <c r="C68" s="346"/>
      <c r="D68" s="346"/>
      <c r="E68" s="346"/>
      <c r="F68" s="346"/>
      <c r="G68" s="346"/>
      <c r="H68" s="346"/>
      <c r="I68" s="346"/>
      <c r="J68" s="346"/>
      <c r="K68" s="346"/>
    </row>
    <row r="69" spans="1:11" ht="12.75">
      <c r="A69" s="345" t="s">
        <v>86</v>
      </c>
      <c r="B69" s="346"/>
      <c r="C69" s="346"/>
      <c r="D69" s="346"/>
      <c r="E69" s="346"/>
      <c r="F69" s="346"/>
      <c r="G69" s="346"/>
      <c r="H69" s="346"/>
      <c r="I69" s="346"/>
      <c r="J69" s="346"/>
      <c r="K69" s="346"/>
    </row>
  </sheetData>
  <sheetProtection/>
  <mergeCells count="21">
    <mergeCell ref="A1:K1"/>
    <mergeCell ref="A2:K2"/>
    <mergeCell ref="A3:K3"/>
    <mergeCell ref="A4:K4"/>
    <mergeCell ref="A9:C9"/>
    <mergeCell ref="B10:C10"/>
    <mergeCell ref="A48:C48"/>
    <mergeCell ref="A49:C49"/>
    <mergeCell ref="A50:C50"/>
    <mergeCell ref="A55:C55"/>
    <mergeCell ref="A60:C60"/>
    <mergeCell ref="A61:K61"/>
    <mergeCell ref="B56:D56"/>
    <mergeCell ref="B57:C57"/>
    <mergeCell ref="A69:K69"/>
    <mergeCell ref="A63:K63"/>
    <mergeCell ref="A64:K64"/>
    <mergeCell ref="A65:K65"/>
    <mergeCell ref="A66:K66"/>
    <mergeCell ref="A67:K67"/>
    <mergeCell ref="A68:K68"/>
  </mergeCells>
  <printOptions/>
  <pageMargins left="0.7" right="0.7" top="0.75" bottom="0.75" header="0.3" footer="0.3"/>
  <pageSetup fitToHeight="1" fitToWidth="1"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2.7109375" style="1" customWidth="1"/>
    <col min="2" max="4" width="2.7109375" style="2" customWidth="1"/>
    <col min="5" max="5" width="56.421875" style="2" customWidth="1"/>
    <col min="6" max="8" width="12.7109375" style="2" customWidth="1"/>
    <col min="9" max="9" width="12.7109375" style="3" customWidth="1"/>
    <col min="10" max="10" width="12.7109375" style="144" customWidth="1"/>
    <col min="11" max="16384" width="9.140625" style="1" customWidth="1"/>
  </cols>
  <sheetData>
    <row r="1" spans="1:10" s="4" customFormat="1" ht="15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</row>
    <row r="2" spans="1:10" s="5" customFormat="1" ht="12.75" customHeight="1">
      <c r="A2" s="433" t="s">
        <v>93</v>
      </c>
      <c r="B2" s="433"/>
      <c r="C2" s="433"/>
      <c r="D2" s="433"/>
      <c r="E2" s="433"/>
      <c r="F2" s="433"/>
      <c r="G2" s="433"/>
      <c r="H2" s="433"/>
      <c r="I2" s="433"/>
      <c r="J2" s="433"/>
    </row>
    <row r="3" spans="1:10" s="6" customFormat="1" ht="14.25" customHeight="1">
      <c r="A3" s="434"/>
      <c r="B3" s="434"/>
      <c r="C3" s="434"/>
      <c r="D3" s="434"/>
      <c r="E3" s="434"/>
      <c r="F3" s="434"/>
      <c r="G3" s="434"/>
      <c r="H3" s="434"/>
      <c r="I3" s="434"/>
      <c r="J3" s="434"/>
    </row>
    <row r="4" spans="1:10" s="6" customFormat="1" ht="14.25" customHeight="1">
      <c r="A4" s="435"/>
      <c r="B4" s="435"/>
      <c r="C4" s="435"/>
      <c r="D4" s="435"/>
      <c r="E4" s="435"/>
      <c r="F4" s="435"/>
      <c r="G4" s="435"/>
      <c r="H4" s="435"/>
      <c r="I4" s="435"/>
      <c r="J4" s="435"/>
    </row>
    <row r="5" spans="1:10" s="7" customFormat="1" ht="12" customHeight="1">
      <c r="A5" s="8"/>
      <c r="B5" s="460"/>
      <c r="C5" s="460"/>
      <c r="D5" s="460"/>
      <c r="E5" s="461"/>
      <c r="F5" s="10" t="s">
        <v>1</v>
      </c>
      <c r="G5" s="10" t="s">
        <v>2</v>
      </c>
      <c r="H5" s="10" t="s">
        <v>3</v>
      </c>
      <c r="I5" s="11" t="s">
        <v>4</v>
      </c>
      <c r="J5" s="136" t="s">
        <v>5</v>
      </c>
    </row>
    <row r="6" spans="2:10" s="7" customFormat="1" ht="12" customHeight="1">
      <c r="B6" s="462"/>
      <c r="C6" s="462"/>
      <c r="D6" s="462"/>
      <c r="E6" s="463"/>
      <c r="F6" s="12"/>
      <c r="G6" s="12" t="s">
        <v>89</v>
      </c>
      <c r="H6" s="12" t="s">
        <v>7</v>
      </c>
      <c r="I6" s="13" t="s">
        <v>8</v>
      </c>
      <c r="J6" s="137" t="s">
        <v>9</v>
      </c>
    </row>
    <row r="7" spans="2:10" s="7" customFormat="1" ht="12" customHeight="1">
      <c r="B7" s="9"/>
      <c r="C7" s="9"/>
      <c r="D7" s="9"/>
      <c r="E7" s="9"/>
      <c r="F7" s="9"/>
      <c r="G7" s="9"/>
      <c r="H7" s="9" t="s">
        <v>10</v>
      </c>
      <c r="I7" s="14"/>
      <c r="J7" s="138"/>
    </row>
    <row r="8" spans="1:10" s="15" customFormat="1" ht="12" customHeight="1">
      <c r="A8" s="16"/>
      <c r="B8" s="459"/>
      <c r="C8" s="459"/>
      <c r="D8" s="459"/>
      <c r="E8" s="459"/>
      <c r="F8" s="459"/>
      <c r="G8" s="459"/>
      <c r="H8" s="459"/>
      <c r="I8" s="459"/>
      <c r="J8" s="459"/>
    </row>
    <row r="9" spans="1:10" s="17" customFormat="1" ht="11.25" customHeight="1">
      <c r="A9" s="448" t="s">
        <v>11</v>
      </c>
      <c r="B9" s="448"/>
      <c r="C9" s="448"/>
      <c r="D9" s="448"/>
      <c r="E9" s="448"/>
      <c r="F9" s="20">
        <v>1050</v>
      </c>
      <c r="G9" s="21" t="s">
        <v>12</v>
      </c>
      <c r="H9" s="21" t="s">
        <v>12</v>
      </c>
      <c r="I9" s="20">
        <f>+I11+I62</f>
        <v>38751481</v>
      </c>
      <c r="J9" s="139">
        <f>+I9/F9</f>
        <v>36906.17238095238</v>
      </c>
    </row>
    <row r="10" spans="1:10" s="22" customFormat="1" ht="11.25" customHeight="1">
      <c r="A10" s="24"/>
      <c r="B10" s="25"/>
      <c r="C10" s="25"/>
      <c r="D10" s="25"/>
      <c r="E10" s="25"/>
      <c r="F10" s="26"/>
      <c r="G10" s="26"/>
      <c r="H10" s="26"/>
      <c r="I10" s="26"/>
      <c r="J10" s="145"/>
    </row>
    <row r="11" spans="2:10" s="17" customFormat="1" ht="11.25" customHeight="1">
      <c r="B11" s="420" t="s">
        <v>13</v>
      </c>
      <c r="C11" s="420"/>
      <c r="D11" s="420"/>
      <c r="E11" s="420"/>
      <c r="F11" s="27">
        <v>1046</v>
      </c>
      <c r="G11" s="28" t="s">
        <v>12</v>
      </c>
      <c r="H11" s="28" t="s">
        <v>12</v>
      </c>
      <c r="I11" s="27">
        <f>+I12+I39+I51+I53</f>
        <v>38562351</v>
      </c>
      <c r="J11" s="140">
        <f>+I11/F11</f>
        <v>36866.49235181644</v>
      </c>
    </row>
    <row r="12" spans="2:10" s="17" customFormat="1" ht="11.25" customHeight="1">
      <c r="B12" s="18"/>
      <c r="C12" s="420" t="s">
        <v>14</v>
      </c>
      <c r="D12" s="420"/>
      <c r="E12" s="420"/>
      <c r="F12" s="29">
        <v>804</v>
      </c>
      <c r="G12" s="30" t="s">
        <v>12</v>
      </c>
      <c r="H12" s="30" t="s">
        <v>12</v>
      </c>
      <c r="I12" s="29">
        <f>+I13+I19+I25+I32+I33</f>
        <v>33791543</v>
      </c>
      <c r="J12" s="140">
        <f>+I12/F12</f>
        <v>42029.282338308454</v>
      </c>
    </row>
    <row r="13" spans="2:10" s="17" customFormat="1" ht="12" customHeight="1">
      <c r="B13" s="24"/>
      <c r="C13" s="24"/>
      <c r="D13" s="420" t="s">
        <v>15</v>
      </c>
      <c r="E13" s="420"/>
      <c r="F13" s="32" t="s">
        <v>12</v>
      </c>
      <c r="G13" s="32" t="s">
        <v>12</v>
      </c>
      <c r="H13" s="32" t="s">
        <v>12</v>
      </c>
      <c r="I13" s="29">
        <f>SUM(I14:I18)</f>
        <v>30245719</v>
      </c>
      <c r="J13" s="140" t="s">
        <v>12</v>
      </c>
    </row>
    <row r="14" spans="2:10" s="22" customFormat="1" ht="11.25" customHeight="1">
      <c r="B14" s="23"/>
      <c r="C14" s="23"/>
      <c r="D14" s="23"/>
      <c r="E14" s="33" t="s">
        <v>16</v>
      </c>
      <c r="F14" s="36">
        <v>800</v>
      </c>
      <c r="G14" s="36">
        <v>13119.26</v>
      </c>
      <c r="H14" s="37" t="s">
        <v>12</v>
      </c>
      <c r="I14" s="36">
        <v>14425109</v>
      </c>
      <c r="J14" s="141">
        <f>+I14/F14</f>
        <v>18031.38625</v>
      </c>
    </row>
    <row r="15" spans="2:10" s="22" customFormat="1" ht="11.25" customHeight="1">
      <c r="B15" s="23"/>
      <c r="C15" s="23"/>
      <c r="D15" s="23"/>
      <c r="E15" s="33" t="s">
        <v>17</v>
      </c>
      <c r="F15" s="36">
        <v>632</v>
      </c>
      <c r="G15" s="37" t="s">
        <v>12</v>
      </c>
      <c r="H15" s="36">
        <f>5335.71+1812.27+3263</f>
        <v>10410.98</v>
      </c>
      <c r="I15" s="36">
        <v>6056262</v>
      </c>
      <c r="J15" s="141">
        <f>+I15/F15</f>
        <v>9582.693037974683</v>
      </c>
    </row>
    <row r="16" spans="2:10" s="22" customFormat="1" ht="11.25" customHeight="1">
      <c r="B16" s="23"/>
      <c r="C16" s="23"/>
      <c r="D16" s="23"/>
      <c r="E16" s="83" t="s">
        <v>90</v>
      </c>
      <c r="F16" s="36">
        <v>578</v>
      </c>
      <c r="G16" s="37" t="s">
        <v>12</v>
      </c>
      <c r="H16" s="36">
        <v>9362.699</v>
      </c>
      <c r="I16" s="36">
        <v>7765899</v>
      </c>
      <c r="J16" s="141">
        <f aca="true" t="shared" si="0" ref="J16:J31">+I16/F16</f>
        <v>13435.811418685122</v>
      </c>
    </row>
    <row r="17" spans="2:10" s="22" customFormat="1" ht="11.25" customHeight="1">
      <c r="B17" s="23"/>
      <c r="C17" s="23"/>
      <c r="D17" s="23"/>
      <c r="E17" s="33" t="s">
        <v>19</v>
      </c>
      <c r="F17" s="36">
        <v>504</v>
      </c>
      <c r="G17" s="36">
        <f>1578.32+1617.39</f>
        <v>3195.71</v>
      </c>
      <c r="H17" s="37" t="s">
        <v>12</v>
      </c>
      <c r="I17" s="36">
        <v>1649914</v>
      </c>
      <c r="J17" s="141">
        <f>+I17/F17</f>
        <v>3273.6388888888887</v>
      </c>
    </row>
    <row r="18" spans="2:10" s="22" customFormat="1" ht="11.25" customHeight="1">
      <c r="B18" s="23"/>
      <c r="C18" s="23"/>
      <c r="D18" s="39"/>
      <c r="E18" s="33" t="s">
        <v>20</v>
      </c>
      <c r="F18" s="36">
        <v>167</v>
      </c>
      <c r="G18" s="36">
        <v>167.91</v>
      </c>
      <c r="H18" s="37" t="s">
        <v>12</v>
      </c>
      <c r="I18" s="36">
        <v>348535</v>
      </c>
      <c r="J18" s="141">
        <f t="shared" si="0"/>
        <v>2087.0359281437127</v>
      </c>
    </row>
    <row r="19" spans="2:10" s="17" customFormat="1" ht="11.25" customHeight="1">
      <c r="B19" s="18"/>
      <c r="C19" s="18"/>
      <c r="D19" s="420" t="s">
        <v>21</v>
      </c>
      <c r="E19" s="420"/>
      <c r="F19" s="29" t="s">
        <v>12</v>
      </c>
      <c r="G19" s="30" t="s">
        <v>12</v>
      </c>
      <c r="H19" s="30" t="s">
        <v>12</v>
      </c>
      <c r="I19" s="27">
        <f>SUM(I20:I24)</f>
        <v>3963896</v>
      </c>
      <c r="J19" s="140" t="s">
        <v>12</v>
      </c>
    </row>
    <row r="20" spans="2:10" s="22" customFormat="1" ht="11.25" customHeight="1">
      <c r="B20" s="23"/>
      <c r="C20" s="23"/>
      <c r="D20" s="23"/>
      <c r="E20" s="41" t="s">
        <v>22</v>
      </c>
      <c r="F20" s="42">
        <v>762</v>
      </c>
      <c r="G20" s="42">
        <v>1458</v>
      </c>
      <c r="H20" s="37" t="s">
        <v>12</v>
      </c>
      <c r="I20" s="42">
        <v>1313632</v>
      </c>
      <c r="J20" s="141">
        <f t="shared" si="0"/>
        <v>1723.9265091863517</v>
      </c>
    </row>
    <row r="21" spans="2:10" s="22" customFormat="1" ht="11.25" customHeight="1">
      <c r="B21" s="23"/>
      <c r="C21" s="23"/>
      <c r="D21" s="23"/>
      <c r="E21" s="33" t="s">
        <v>23</v>
      </c>
      <c r="F21" s="36">
        <v>55</v>
      </c>
      <c r="G21" s="36">
        <v>221.69</v>
      </c>
      <c r="H21" s="37" t="s">
        <v>12</v>
      </c>
      <c r="I21" s="36">
        <v>88676</v>
      </c>
      <c r="J21" s="141">
        <f t="shared" si="0"/>
        <v>1612.290909090909</v>
      </c>
    </row>
    <row r="22" spans="2:10" s="22" customFormat="1" ht="11.25" customHeight="1">
      <c r="B22" s="23"/>
      <c r="C22" s="23"/>
      <c r="D22" s="23"/>
      <c r="E22" s="33" t="s">
        <v>24</v>
      </c>
      <c r="F22" s="36">
        <v>118</v>
      </c>
      <c r="G22" s="36">
        <v>2006.59</v>
      </c>
      <c r="H22" s="37" t="s">
        <v>12</v>
      </c>
      <c r="I22" s="36">
        <v>478001</v>
      </c>
      <c r="J22" s="141">
        <f t="shared" si="0"/>
        <v>4050.85593220339</v>
      </c>
    </row>
    <row r="23" spans="2:10" s="22" customFormat="1" ht="11.25" customHeight="1">
      <c r="B23" s="23"/>
      <c r="C23" s="23"/>
      <c r="D23" s="23"/>
      <c r="E23" s="33" t="s">
        <v>25</v>
      </c>
      <c r="F23" s="36">
        <v>203</v>
      </c>
      <c r="G23" s="37" t="s">
        <v>12</v>
      </c>
      <c r="H23" s="36">
        <v>3998.98</v>
      </c>
      <c r="I23" s="36">
        <v>360396</v>
      </c>
      <c r="J23" s="141">
        <f t="shared" si="0"/>
        <v>1775.3497536945813</v>
      </c>
    </row>
    <row r="24" spans="2:10" s="22" customFormat="1" ht="11.25" customHeight="1">
      <c r="B24" s="23"/>
      <c r="C24" s="23"/>
      <c r="D24" s="39"/>
      <c r="E24" s="33" t="s">
        <v>26</v>
      </c>
      <c r="F24" s="36">
        <v>581</v>
      </c>
      <c r="G24" s="37" t="s">
        <v>12</v>
      </c>
      <c r="H24" s="36">
        <v>9590.23</v>
      </c>
      <c r="I24" s="36">
        <v>1723191</v>
      </c>
      <c r="J24" s="141">
        <f t="shared" si="0"/>
        <v>2965.905335628227</v>
      </c>
    </row>
    <row r="25" spans="2:10" s="17" customFormat="1" ht="11.25" customHeight="1">
      <c r="B25" s="18"/>
      <c r="C25" s="18"/>
      <c r="D25" s="420" t="s">
        <v>27</v>
      </c>
      <c r="E25" s="420"/>
      <c r="F25" s="30" t="s">
        <v>12</v>
      </c>
      <c r="G25" s="30" t="s">
        <v>12</v>
      </c>
      <c r="H25" s="30" t="s">
        <v>12</v>
      </c>
      <c r="I25" s="27">
        <f>SUM(I26:I31)</f>
        <v>-511972</v>
      </c>
      <c r="J25" s="140" t="s">
        <v>12</v>
      </c>
    </row>
    <row r="26" spans="2:10" s="22" customFormat="1" ht="11.25" customHeight="1">
      <c r="B26" s="23"/>
      <c r="C26" s="24"/>
      <c r="D26" s="24"/>
      <c r="E26" s="33" t="s">
        <v>28</v>
      </c>
      <c r="F26" s="43">
        <v>1</v>
      </c>
      <c r="G26" s="37" t="s">
        <v>12</v>
      </c>
      <c r="H26" s="37" t="s">
        <v>12</v>
      </c>
      <c r="I26" s="42">
        <f>-(9615-2835)</f>
        <v>-6780</v>
      </c>
      <c r="J26" s="141">
        <f t="shared" si="0"/>
        <v>-6780</v>
      </c>
    </row>
    <row r="27" spans="2:10" s="22" customFormat="1" ht="11.25" customHeight="1">
      <c r="B27" s="23"/>
      <c r="C27" s="23"/>
      <c r="D27" s="23"/>
      <c r="E27" s="33" t="s">
        <v>29</v>
      </c>
      <c r="F27" s="36">
        <v>67</v>
      </c>
      <c r="G27" s="37" t="s">
        <v>12</v>
      </c>
      <c r="H27" s="37" t="s">
        <v>12</v>
      </c>
      <c r="I27" s="36">
        <v>-195235</v>
      </c>
      <c r="J27" s="141">
        <f t="shared" si="0"/>
        <v>-2913.955223880597</v>
      </c>
    </row>
    <row r="28" spans="2:10" s="22" customFormat="1" ht="11.25" customHeight="1">
      <c r="B28" s="23"/>
      <c r="C28" s="23"/>
      <c r="D28" s="23"/>
      <c r="E28" s="33" t="s">
        <v>30</v>
      </c>
      <c r="F28" s="36">
        <v>29</v>
      </c>
      <c r="G28" s="37" t="s">
        <v>12</v>
      </c>
      <c r="H28" s="37" t="s">
        <v>12</v>
      </c>
      <c r="I28" s="36">
        <v>-214005</v>
      </c>
      <c r="J28" s="141">
        <f t="shared" si="0"/>
        <v>-7379.482758620689</v>
      </c>
    </row>
    <row r="29" spans="2:10" s="22" customFormat="1" ht="11.25" customHeight="1">
      <c r="B29" s="23"/>
      <c r="C29" s="23"/>
      <c r="D29" s="23"/>
      <c r="E29" s="33" t="s">
        <v>31</v>
      </c>
      <c r="F29" s="36">
        <v>6</v>
      </c>
      <c r="G29" s="37" t="s">
        <v>12</v>
      </c>
      <c r="H29" s="37" t="s">
        <v>12</v>
      </c>
      <c r="I29" s="36">
        <v>-71391</v>
      </c>
      <c r="J29" s="141">
        <f t="shared" si="0"/>
        <v>-11898.5</v>
      </c>
    </row>
    <row r="30" spans="2:10" s="22" customFormat="1" ht="11.25" customHeight="1">
      <c r="B30" s="23"/>
      <c r="C30" s="23"/>
      <c r="D30" s="23"/>
      <c r="E30" s="33" t="s">
        <v>32</v>
      </c>
      <c r="F30" s="36">
        <v>0</v>
      </c>
      <c r="G30" s="37" t="s">
        <v>12</v>
      </c>
      <c r="H30" s="37" t="s">
        <v>12</v>
      </c>
      <c r="I30" s="36">
        <v>0</v>
      </c>
      <c r="J30" s="141">
        <v>0</v>
      </c>
    </row>
    <row r="31" spans="2:10" s="22" customFormat="1" ht="11.25" customHeight="1">
      <c r="B31" s="23"/>
      <c r="C31" s="23"/>
      <c r="D31" s="39"/>
      <c r="E31" s="41" t="s">
        <v>33</v>
      </c>
      <c r="F31" s="42">
        <v>2</v>
      </c>
      <c r="G31" s="37" t="s">
        <v>12</v>
      </c>
      <c r="H31" s="37" t="s">
        <v>12</v>
      </c>
      <c r="I31" s="42">
        <v>-24561</v>
      </c>
      <c r="J31" s="141">
        <f t="shared" si="0"/>
        <v>-12280.5</v>
      </c>
    </row>
    <row r="32" spans="2:10" s="17" customFormat="1" ht="11.25" customHeight="1">
      <c r="B32" s="18"/>
      <c r="C32" s="18"/>
      <c r="D32" s="420" t="s">
        <v>34</v>
      </c>
      <c r="E32" s="420"/>
      <c r="F32" s="44">
        <v>24</v>
      </c>
      <c r="G32" s="30" t="s">
        <v>12</v>
      </c>
      <c r="H32" s="30" t="s">
        <v>12</v>
      </c>
      <c r="I32" s="27">
        <v>59627</v>
      </c>
      <c r="J32" s="140">
        <f>+I32/F32</f>
        <v>2484.4583333333335</v>
      </c>
    </row>
    <row r="33" spans="2:10" s="17" customFormat="1" ht="11.25" customHeight="1">
      <c r="B33" s="18"/>
      <c r="C33" s="18"/>
      <c r="D33" s="420" t="s">
        <v>35</v>
      </c>
      <c r="E33" s="420"/>
      <c r="F33" s="30" t="s">
        <v>12</v>
      </c>
      <c r="G33" s="30" t="s">
        <v>12</v>
      </c>
      <c r="H33" s="30" t="s">
        <v>12</v>
      </c>
      <c r="I33" s="27">
        <f>SUM(I34:I37)</f>
        <v>34273</v>
      </c>
      <c r="J33" s="140" t="s">
        <v>12</v>
      </c>
    </row>
    <row r="34" spans="2:10" s="22" customFormat="1" ht="11.25" customHeight="1">
      <c r="B34" s="23"/>
      <c r="C34" s="23"/>
      <c r="D34" s="23"/>
      <c r="E34" s="33" t="s">
        <v>36</v>
      </c>
      <c r="F34" s="36">
        <v>19</v>
      </c>
      <c r="G34" s="37" t="s">
        <v>12</v>
      </c>
      <c r="H34" s="37" t="s">
        <v>12</v>
      </c>
      <c r="I34" s="36">
        <v>-15725</v>
      </c>
      <c r="J34" s="141">
        <f>+I34/F34</f>
        <v>-827.6315789473684</v>
      </c>
    </row>
    <row r="35" spans="2:10" s="22" customFormat="1" ht="11.25" customHeight="1">
      <c r="B35" s="23"/>
      <c r="C35" s="23"/>
      <c r="D35" s="23"/>
      <c r="E35" s="83" t="s">
        <v>54</v>
      </c>
      <c r="F35" s="36">
        <v>0</v>
      </c>
      <c r="G35" s="37" t="s">
        <v>12</v>
      </c>
      <c r="H35" s="37" t="s">
        <v>12</v>
      </c>
      <c r="I35" s="36">
        <v>0</v>
      </c>
      <c r="J35" s="141">
        <v>0</v>
      </c>
    </row>
    <row r="36" spans="2:10" s="22" customFormat="1" ht="11.25" customHeight="1">
      <c r="B36" s="23"/>
      <c r="C36" s="23"/>
      <c r="D36" s="23"/>
      <c r="E36" s="33" t="s">
        <v>38</v>
      </c>
      <c r="F36" s="36">
        <v>7</v>
      </c>
      <c r="G36" s="37" t="s">
        <v>12</v>
      </c>
      <c r="H36" s="37" t="s">
        <v>12</v>
      </c>
      <c r="I36" s="36">
        <v>-7150</v>
      </c>
      <c r="J36" s="141">
        <f>+I36/F36</f>
        <v>-1021.4285714285714</v>
      </c>
    </row>
    <row r="37" spans="2:10" s="22" customFormat="1" ht="11.25" customHeight="1">
      <c r="B37" s="23"/>
      <c r="C37" s="23"/>
      <c r="D37" s="23"/>
      <c r="E37" s="45" t="s">
        <v>39</v>
      </c>
      <c r="F37" s="46">
        <v>37</v>
      </c>
      <c r="G37" s="47" t="s">
        <v>12</v>
      </c>
      <c r="H37" s="47" t="s">
        <v>12</v>
      </c>
      <c r="I37" s="46">
        <v>57148</v>
      </c>
      <c r="J37" s="142">
        <f>+I37/F37</f>
        <v>1544.5405405405406</v>
      </c>
    </row>
    <row r="38" spans="2:10" s="22" customFormat="1" ht="11.25" customHeight="1">
      <c r="B38" s="48"/>
      <c r="C38" s="49"/>
      <c r="D38" s="49"/>
      <c r="E38" s="49"/>
      <c r="F38" s="50"/>
      <c r="G38" s="50"/>
      <c r="H38" s="50"/>
      <c r="I38" s="50"/>
      <c r="J38" s="146"/>
    </row>
    <row r="39" spans="2:10" s="17" customFormat="1" ht="11.25" customHeight="1">
      <c r="B39" s="18"/>
      <c r="C39" s="457" t="s">
        <v>40</v>
      </c>
      <c r="D39" s="457"/>
      <c r="E39" s="457"/>
      <c r="F39" s="27">
        <v>287</v>
      </c>
      <c r="G39" s="31" t="s">
        <v>95</v>
      </c>
      <c r="H39" s="30" t="s">
        <v>12</v>
      </c>
      <c r="I39" s="27">
        <f>+I42+I43+I44+I47</f>
        <v>799332</v>
      </c>
      <c r="J39" s="145">
        <f>+I39/F39</f>
        <v>2785.1289198606273</v>
      </c>
    </row>
    <row r="40" spans="2:10" s="22" customFormat="1" ht="11.25" customHeight="1">
      <c r="B40" s="23"/>
      <c r="C40" s="23"/>
      <c r="D40" s="458" t="s">
        <v>41</v>
      </c>
      <c r="E40" s="458"/>
      <c r="F40" s="36">
        <v>287</v>
      </c>
      <c r="G40" s="38" t="s">
        <v>95</v>
      </c>
      <c r="H40" s="37" t="s">
        <v>12</v>
      </c>
      <c r="I40" s="36">
        <f>+I39*0.2</f>
        <v>159866.40000000002</v>
      </c>
      <c r="J40" s="141">
        <f>+I40/F40</f>
        <v>557.0257839721255</v>
      </c>
    </row>
    <row r="41" spans="2:10" s="17" customFormat="1" ht="11.25" customHeight="1">
      <c r="B41" s="18"/>
      <c r="C41" s="18"/>
      <c r="D41" s="420" t="s">
        <v>42</v>
      </c>
      <c r="E41" s="420"/>
      <c r="F41" s="27">
        <v>287</v>
      </c>
      <c r="G41" s="31" t="s">
        <v>95</v>
      </c>
      <c r="H41" s="30" t="s">
        <v>12</v>
      </c>
      <c r="I41" s="27">
        <f>+I42+I43+I44</f>
        <v>793096</v>
      </c>
      <c r="J41" s="145">
        <f>+I41/F41</f>
        <v>2763.4006968641115</v>
      </c>
    </row>
    <row r="42" spans="2:10" s="17" customFormat="1" ht="11.25" customHeight="1">
      <c r="B42" s="18"/>
      <c r="C42" s="18"/>
      <c r="D42" s="19"/>
      <c r="E42" s="41" t="s">
        <v>43</v>
      </c>
      <c r="F42" s="42">
        <v>209</v>
      </c>
      <c r="G42" s="38">
        <f>69.8478+19.6004+25.6702+0.2835+52.3091+4.9954+14.1162</f>
        <v>186.8226</v>
      </c>
      <c r="H42" s="37" t="s">
        <v>12</v>
      </c>
      <c r="I42" s="38">
        <v>267266</v>
      </c>
      <c r="J42" s="148">
        <v>1287.4178403755868</v>
      </c>
    </row>
    <row r="43" spans="2:10" s="17" customFormat="1" ht="11.25" customHeight="1">
      <c r="B43" s="18"/>
      <c r="C43" s="18"/>
      <c r="D43" s="24"/>
      <c r="E43" s="41" t="s">
        <v>44</v>
      </c>
      <c r="F43" s="42">
        <v>100</v>
      </c>
      <c r="G43" s="38">
        <f>81.1063+46.7524+3.5936+3.3513+114.684+16.5572+2.1593</f>
        <v>268.2041</v>
      </c>
      <c r="H43" s="37" t="s">
        <v>12</v>
      </c>
      <c r="I43" s="38">
        <v>201070</v>
      </c>
      <c r="J43" s="148">
        <v>1821.2549019607843</v>
      </c>
    </row>
    <row r="44" spans="2:10" s="17" customFormat="1" ht="11.25" customHeight="1">
      <c r="B44" s="18"/>
      <c r="C44" s="18"/>
      <c r="D44" s="25"/>
      <c r="E44" s="41" t="s">
        <v>45</v>
      </c>
      <c r="F44" s="42">
        <v>77</v>
      </c>
      <c r="G44" s="38">
        <f>127.245+43.6799+25.5162+1.6433+24.0116+7.6523+5.4607</f>
        <v>235.209</v>
      </c>
      <c r="H44" s="37" t="s">
        <v>12</v>
      </c>
      <c r="I44" s="38">
        <v>324760</v>
      </c>
      <c r="J44" s="148">
        <v>5517.025641025641</v>
      </c>
    </row>
    <row r="45" spans="2:10" s="17" customFormat="1" ht="11.25" customHeight="1">
      <c r="B45" s="18"/>
      <c r="C45" s="18"/>
      <c r="D45" s="457" t="s">
        <v>46</v>
      </c>
      <c r="E45" s="457"/>
      <c r="F45" s="84">
        <v>5</v>
      </c>
      <c r="G45" s="37" t="s">
        <v>12</v>
      </c>
      <c r="H45" s="37" t="s">
        <v>12</v>
      </c>
      <c r="I45" s="27">
        <v>6236</v>
      </c>
      <c r="J45" s="145">
        <f>+I45/F45</f>
        <v>1247.2</v>
      </c>
    </row>
    <row r="46" spans="2:10" s="22" customFormat="1" ht="11.25" customHeight="1">
      <c r="B46" s="23"/>
      <c r="C46" s="23"/>
      <c r="D46" s="23"/>
      <c r="E46" s="33" t="s">
        <v>47</v>
      </c>
      <c r="F46" s="36">
        <v>0</v>
      </c>
      <c r="G46" s="37" t="s">
        <v>12</v>
      </c>
      <c r="H46" s="37" t="s">
        <v>12</v>
      </c>
      <c r="I46" s="36">
        <v>3</v>
      </c>
      <c r="J46" s="141">
        <v>0</v>
      </c>
    </row>
    <row r="47" spans="2:10" s="22" customFormat="1" ht="11.25" customHeight="1">
      <c r="B47" s="23"/>
      <c r="C47" s="23"/>
      <c r="D47" s="23"/>
      <c r="E47" s="33" t="s">
        <v>34</v>
      </c>
      <c r="F47" s="36">
        <v>5</v>
      </c>
      <c r="G47" s="37" t="s">
        <v>12</v>
      </c>
      <c r="H47" s="37" t="s">
        <v>12</v>
      </c>
      <c r="I47" s="36">
        <v>6236</v>
      </c>
      <c r="J47" s="148">
        <f>+I47/F47</f>
        <v>1247.2</v>
      </c>
    </row>
    <row r="48" spans="2:10" s="22" customFormat="1" ht="11.25" customHeight="1">
      <c r="B48" s="23"/>
      <c r="C48" s="23"/>
      <c r="D48" s="23"/>
      <c r="E48" s="33" t="s">
        <v>48</v>
      </c>
      <c r="F48" s="36">
        <v>0</v>
      </c>
      <c r="G48" s="37" t="s">
        <v>12</v>
      </c>
      <c r="H48" s="37" t="s">
        <v>12</v>
      </c>
      <c r="I48" s="36">
        <v>0</v>
      </c>
      <c r="J48" s="141">
        <v>0</v>
      </c>
    </row>
    <row r="49" spans="2:10" s="22" customFormat="1" ht="11.25" customHeight="1">
      <c r="B49" s="23"/>
      <c r="C49" s="23"/>
      <c r="D49" s="23"/>
      <c r="E49" s="53" t="s">
        <v>38</v>
      </c>
      <c r="F49" s="46">
        <v>0</v>
      </c>
      <c r="G49" s="47" t="s">
        <v>12</v>
      </c>
      <c r="H49" s="47" t="s">
        <v>12</v>
      </c>
      <c r="I49" s="46">
        <v>0</v>
      </c>
      <c r="J49" s="157">
        <v>0</v>
      </c>
    </row>
    <row r="50" spans="2:10" s="22" customFormat="1" ht="11.25" customHeight="1">
      <c r="B50" s="55"/>
      <c r="C50" s="56"/>
      <c r="D50" s="56"/>
      <c r="E50" s="56"/>
      <c r="F50" s="57"/>
      <c r="G50" s="57"/>
      <c r="H50" s="57"/>
      <c r="I50" s="57"/>
      <c r="J50" s="150"/>
    </row>
    <row r="51" spans="2:10" s="17" customFormat="1" ht="11.25" customHeight="1">
      <c r="B51" s="18"/>
      <c r="C51" s="448" t="s">
        <v>49</v>
      </c>
      <c r="D51" s="448"/>
      <c r="E51" s="448"/>
      <c r="F51" s="58">
        <v>504</v>
      </c>
      <c r="G51" s="58">
        <f>1578.32+1617.39</f>
        <v>3195.71</v>
      </c>
      <c r="H51" s="21" t="s">
        <v>12</v>
      </c>
      <c r="I51" s="58">
        <v>561062</v>
      </c>
      <c r="J51" s="151">
        <f>+I51/F51</f>
        <v>1113.218253968254</v>
      </c>
    </row>
    <row r="52" spans="2:10" s="22" customFormat="1" ht="11.25" customHeight="1">
      <c r="B52" s="55"/>
      <c r="C52" s="56"/>
      <c r="D52" s="56"/>
      <c r="E52" s="56"/>
      <c r="F52" s="57"/>
      <c r="G52" s="57"/>
      <c r="H52" s="57"/>
      <c r="I52" s="57"/>
      <c r="J52" s="150"/>
    </row>
    <row r="53" spans="2:10" s="17" customFormat="1" ht="11.25" customHeight="1">
      <c r="B53" s="18"/>
      <c r="C53" s="420" t="s">
        <v>50</v>
      </c>
      <c r="D53" s="420"/>
      <c r="E53" s="420"/>
      <c r="F53" s="27">
        <v>242</v>
      </c>
      <c r="G53" s="30" t="s">
        <v>12</v>
      </c>
      <c r="H53" s="30" t="s">
        <v>12</v>
      </c>
      <c r="I53" s="29">
        <v>3410414</v>
      </c>
      <c r="J53" s="140">
        <f>+I53/F53</f>
        <v>14092.619834710744</v>
      </c>
    </row>
    <row r="54" spans="2:10" s="17" customFormat="1" ht="11.25" customHeight="1">
      <c r="B54" s="18"/>
      <c r="C54" s="18"/>
      <c r="D54" s="420" t="s">
        <v>91</v>
      </c>
      <c r="E54" s="420"/>
      <c r="F54" s="29">
        <v>242</v>
      </c>
      <c r="G54" s="30" t="s">
        <v>12</v>
      </c>
      <c r="H54" s="27">
        <v>12143</v>
      </c>
      <c r="I54" s="29">
        <v>3304358</v>
      </c>
      <c r="J54" s="140">
        <f>+I54/H54</f>
        <v>272.1203985835461</v>
      </c>
    </row>
    <row r="55" spans="2:10" s="17" customFormat="1" ht="11.25" customHeight="1">
      <c r="B55" s="18"/>
      <c r="C55" s="18"/>
      <c r="D55" s="457" t="s">
        <v>46</v>
      </c>
      <c r="E55" s="457"/>
      <c r="F55" s="30" t="s">
        <v>12</v>
      </c>
      <c r="G55" s="30" t="s">
        <v>12</v>
      </c>
      <c r="H55" s="30" t="s">
        <v>12</v>
      </c>
      <c r="I55" s="27">
        <f>SUM(I56:I57)</f>
        <v>2616</v>
      </c>
      <c r="J55" s="140" t="s">
        <v>12</v>
      </c>
    </row>
    <row r="56" spans="2:10" s="22" customFormat="1" ht="11.25" customHeight="1">
      <c r="B56" s="23"/>
      <c r="C56" s="23"/>
      <c r="D56" s="23"/>
      <c r="E56" s="33" t="s">
        <v>52</v>
      </c>
      <c r="F56" s="36">
        <v>8</v>
      </c>
      <c r="G56" s="37" t="s">
        <v>12</v>
      </c>
      <c r="H56" s="37" t="s">
        <v>12</v>
      </c>
      <c r="I56" s="36">
        <v>-4626</v>
      </c>
      <c r="J56" s="141">
        <f>+I56/F56</f>
        <v>-578.25</v>
      </c>
    </row>
    <row r="57" spans="2:10" s="22" customFormat="1" ht="11.25" customHeight="1">
      <c r="B57" s="23"/>
      <c r="C57" s="23"/>
      <c r="D57" s="23"/>
      <c r="E57" s="33" t="s">
        <v>53</v>
      </c>
      <c r="F57" s="36">
        <v>6</v>
      </c>
      <c r="G57" s="37" t="s">
        <v>12</v>
      </c>
      <c r="H57" s="37" t="s">
        <v>12</v>
      </c>
      <c r="I57" s="36">
        <v>7242</v>
      </c>
      <c r="J57" s="141">
        <f>+I57/F57</f>
        <v>1207</v>
      </c>
    </row>
    <row r="58" spans="2:10" s="22" customFormat="1" ht="11.25" customHeight="1">
      <c r="B58" s="23"/>
      <c r="C58" s="23"/>
      <c r="D58" s="23"/>
      <c r="E58" s="33" t="s">
        <v>36</v>
      </c>
      <c r="F58" s="36">
        <v>0</v>
      </c>
      <c r="G58" s="37" t="s">
        <v>12</v>
      </c>
      <c r="H58" s="37" t="s">
        <v>12</v>
      </c>
      <c r="I58" s="36">
        <v>0</v>
      </c>
      <c r="J58" s="141">
        <v>0</v>
      </c>
    </row>
    <row r="59" spans="2:10" s="22" customFormat="1" ht="11.25" customHeight="1">
      <c r="B59" s="23"/>
      <c r="C59" s="23"/>
      <c r="D59" s="23"/>
      <c r="E59" s="33" t="s">
        <v>54</v>
      </c>
      <c r="F59" s="36">
        <v>0</v>
      </c>
      <c r="G59" s="37" t="s">
        <v>12</v>
      </c>
      <c r="H59" s="37" t="s">
        <v>12</v>
      </c>
      <c r="I59" s="36">
        <v>0</v>
      </c>
      <c r="J59" s="141">
        <v>0</v>
      </c>
    </row>
    <row r="60" spans="2:10" s="22" customFormat="1" ht="11.25" customHeight="1">
      <c r="B60" s="23"/>
      <c r="C60" s="23"/>
      <c r="D60" s="23"/>
      <c r="E60" s="53" t="s">
        <v>55</v>
      </c>
      <c r="F60" s="47" t="s">
        <v>12</v>
      </c>
      <c r="G60" s="47" t="s">
        <v>12</v>
      </c>
      <c r="H60" s="47" t="s">
        <v>12</v>
      </c>
      <c r="I60" s="46" t="s">
        <v>12</v>
      </c>
      <c r="J60" s="142" t="s">
        <v>12</v>
      </c>
    </row>
    <row r="61" spans="2:10" s="22" customFormat="1" ht="11.25" customHeight="1">
      <c r="B61" s="39"/>
      <c r="C61" s="39"/>
      <c r="D61" s="39"/>
      <c r="E61" s="39"/>
      <c r="F61" s="59"/>
      <c r="G61" s="59"/>
      <c r="H61" s="59"/>
      <c r="I61" s="40"/>
      <c r="J61" s="148"/>
    </row>
    <row r="62" spans="2:10" s="17" customFormat="1" ht="11.25" customHeight="1">
      <c r="B62" s="448" t="s">
        <v>56</v>
      </c>
      <c r="C62" s="448"/>
      <c r="D62" s="448"/>
      <c r="E62" s="448"/>
      <c r="F62" s="58">
        <v>36</v>
      </c>
      <c r="G62" s="58">
        <f>143.08+2.63+42.76</f>
        <v>188.47</v>
      </c>
      <c r="H62" s="60" t="s">
        <v>12</v>
      </c>
      <c r="I62" s="58">
        <v>189130</v>
      </c>
      <c r="J62" s="151">
        <f>+I62/F62</f>
        <v>5253.611111111111</v>
      </c>
    </row>
    <row r="63" spans="1:10" s="61" customFormat="1" ht="5.25" customHeight="1">
      <c r="A63" s="446"/>
      <c r="B63" s="446"/>
      <c r="C63" s="446"/>
      <c r="D63" s="446"/>
      <c r="E63" s="446"/>
      <c r="F63" s="446"/>
      <c r="G63" s="446"/>
      <c r="H63" s="446"/>
      <c r="I63" s="446"/>
      <c r="J63" s="446"/>
    </row>
    <row r="64" spans="1:11" s="64" customFormat="1" ht="11.25">
      <c r="A64" s="447" t="s">
        <v>135</v>
      </c>
      <c r="B64" s="447"/>
      <c r="C64" s="447"/>
      <c r="D64" s="447"/>
      <c r="E64" s="447"/>
      <c r="F64" s="447"/>
      <c r="G64" s="447"/>
      <c r="H64" s="447"/>
      <c r="I64" s="447"/>
      <c r="J64" s="447"/>
      <c r="K64" s="447"/>
    </row>
    <row r="65" spans="1:10" s="65" customFormat="1" ht="5.25" customHeight="1">
      <c r="A65" s="444"/>
      <c r="B65" s="444"/>
      <c r="C65" s="444"/>
      <c r="D65" s="444"/>
      <c r="E65" s="444"/>
      <c r="F65" s="444"/>
      <c r="G65" s="444"/>
      <c r="H65" s="444"/>
      <c r="I65" s="444"/>
      <c r="J65" s="444"/>
    </row>
    <row r="66" spans="1:10" s="66" customFormat="1" ht="11.25">
      <c r="A66" s="444" t="s">
        <v>94</v>
      </c>
      <c r="B66" s="444"/>
      <c r="C66" s="444"/>
      <c r="D66" s="444"/>
      <c r="E66" s="444"/>
      <c r="F66" s="444"/>
      <c r="G66" s="444"/>
      <c r="H66" s="444"/>
      <c r="I66" s="444"/>
      <c r="J66" s="444"/>
    </row>
    <row r="67" spans="1:10" s="66" customFormat="1" ht="11.25" customHeight="1">
      <c r="A67" s="444" t="s">
        <v>86</v>
      </c>
      <c r="B67" s="444"/>
      <c r="C67" s="444"/>
      <c r="D67" s="444"/>
      <c r="E67" s="444"/>
      <c r="F67" s="444"/>
      <c r="G67" s="444"/>
      <c r="H67" s="444"/>
      <c r="I67" s="444"/>
      <c r="J67" s="444"/>
    </row>
    <row r="68" spans="1:10" ht="12.75">
      <c r="A68" s="22"/>
      <c r="B68" s="23"/>
      <c r="C68" s="23"/>
      <c r="D68" s="23"/>
      <c r="E68" s="23"/>
      <c r="F68" s="23"/>
      <c r="G68" s="23"/>
      <c r="H68" s="23"/>
      <c r="I68" s="74"/>
      <c r="J68" s="152"/>
    </row>
  </sheetData>
  <sheetProtection/>
  <mergeCells count="29">
    <mergeCell ref="A67:J67"/>
    <mergeCell ref="A63:J63"/>
    <mergeCell ref="A65:J65"/>
    <mergeCell ref="A66:J66"/>
    <mergeCell ref="C53:E53"/>
    <mergeCell ref="D54:E54"/>
    <mergeCell ref="D55:E55"/>
    <mergeCell ref="B62:E62"/>
    <mergeCell ref="A64:K64"/>
    <mergeCell ref="D40:E40"/>
    <mergeCell ref="D41:E41"/>
    <mergeCell ref="D45:E45"/>
    <mergeCell ref="C51:E51"/>
    <mergeCell ref="D25:E25"/>
    <mergeCell ref="D32:E32"/>
    <mergeCell ref="D33:E33"/>
    <mergeCell ref="C39:E39"/>
    <mergeCell ref="D13:E13"/>
    <mergeCell ref="D19:E19"/>
    <mergeCell ref="B5:E5"/>
    <mergeCell ref="B6:E6"/>
    <mergeCell ref="B8:J8"/>
    <mergeCell ref="A9:E9"/>
    <mergeCell ref="A1:J1"/>
    <mergeCell ref="A2:J2"/>
    <mergeCell ref="A3:J3"/>
    <mergeCell ref="A4:J4"/>
    <mergeCell ref="B11:E11"/>
    <mergeCell ref="C12:E12"/>
  </mergeCells>
  <printOptions/>
  <pageMargins left="0" right="0" top="0" bottom="0" header="0" footer="0"/>
  <pageSetup fitToHeight="1" fitToWidth="1" horizontalDpi="1200" verticalDpi="12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2.7109375" style="1" customWidth="1"/>
    <col min="2" max="4" width="2.7109375" style="2" customWidth="1"/>
    <col min="5" max="5" width="56.421875" style="2" customWidth="1"/>
    <col min="6" max="8" width="12.7109375" style="2" customWidth="1"/>
    <col min="9" max="9" width="12.7109375" style="3" customWidth="1"/>
    <col min="10" max="10" width="12.7109375" style="144" customWidth="1"/>
    <col min="11" max="16384" width="9.140625" style="1" customWidth="1"/>
  </cols>
  <sheetData>
    <row r="1" spans="1:10" s="4" customFormat="1" ht="15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</row>
    <row r="2" spans="1:10" s="5" customFormat="1" ht="12.75" customHeight="1">
      <c r="A2" s="433" t="s">
        <v>88</v>
      </c>
      <c r="B2" s="433"/>
      <c r="C2" s="433"/>
      <c r="D2" s="433"/>
      <c r="E2" s="433"/>
      <c r="F2" s="433"/>
      <c r="G2" s="433"/>
      <c r="H2" s="433"/>
      <c r="I2" s="433"/>
      <c r="J2" s="433"/>
    </row>
    <row r="3" spans="1:10" s="6" customFormat="1" ht="14.25" customHeight="1">
      <c r="A3" s="434"/>
      <c r="B3" s="434"/>
      <c r="C3" s="434"/>
      <c r="D3" s="434"/>
      <c r="E3" s="434"/>
      <c r="F3" s="434"/>
      <c r="G3" s="434"/>
      <c r="H3" s="434"/>
      <c r="I3" s="434"/>
      <c r="J3" s="434"/>
    </row>
    <row r="4" spans="1:10" s="6" customFormat="1" ht="14.25" customHeight="1">
      <c r="A4" s="435"/>
      <c r="B4" s="435"/>
      <c r="C4" s="435"/>
      <c r="D4" s="435"/>
      <c r="E4" s="435"/>
      <c r="F4" s="435"/>
      <c r="G4" s="435"/>
      <c r="H4" s="435"/>
      <c r="I4" s="435"/>
      <c r="J4" s="435"/>
    </row>
    <row r="5" spans="1:10" s="7" customFormat="1" ht="12" customHeight="1">
      <c r="A5" s="8"/>
      <c r="B5" s="460"/>
      <c r="C5" s="460"/>
      <c r="D5" s="460"/>
      <c r="E5" s="461"/>
      <c r="F5" s="10" t="s">
        <v>1</v>
      </c>
      <c r="G5" s="10" t="s">
        <v>2</v>
      </c>
      <c r="H5" s="10" t="s">
        <v>3</v>
      </c>
      <c r="I5" s="11" t="s">
        <v>4</v>
      </c>
      <c r="J5" s="136" t="s">
        <v>5</v>
      </c>
    </row>
    <row r="6" spans="2:10" s="7" customFormat="1" ht="12" customHeight="1">
      <c r="B6" s="462"/>
      <c r="C6" s="462"/>
      <c r="D6" s="462"/>
      <c r="E6" s="463"/>
      <c r="F6" s="12"/>
      <c r="G6" s="12" t="s">
        <v>89</v>
      </c>
      <c r="H6" s="12" t="s">
        <v>7</v>
      </c>
      <c r="I6" s="13" t="s">
        <v>8</v>
      </c>
      <c r="J6" s="137" t="s">
        <v>9</v>
      </c>
    </row>
    <row r="7" spans="2:10" s="7" customFormat="1" ht="12" customHeight="1">
      <c r="B7" s="9"/>
      <c r="C7" s="9"/>
      <c r="D7" s="9"/>
      <c r="E7" s="9"/>
      <c r="F7" s="9"/>
      <c r="G7" s="9"/>
      <c r="H7" s="9" t="s">
        <v>10</v>
      </c>
      <c r="I7" s="14"/>
      <c r="J7" s="138"/>
    </row>
    <row r="8" spans="1:10" s="15" customFormat="1" ht="12" customHeight="1">
      <c r="A8" s="16"/>
      <c r="B8" s="459"/>
      <c r="C8" s="459"/>
      <c r="D8" s="459"/>
      <c r="E8" s="459"/>
      <c r="F8" s="459"/>
      <c r="G8" s="459"/>
      <c r="H8" s="459"/>
      <c r="I8" s="459"/>
      <c r="J8" s="459"/>
    </row>
    <row r="9" spans="1:10" s="17" customFormat="1" ht="11.25" customHeight="1">
      <c r="A9" s="448" t="s">
        <v>11</v>
      </c>
      <c r="B9" s="448"/>
      <c r="C9" s="448"/>
      <c r="D9" s="448"/>
      <c r="E9" s="448"/>
      <c r="F9" s="20">
        <v>1073</v>
      </c>
      <c r="G9" s="21" t="s">
        <v>12</v>
      </c>
      <c r="H9" s="21" t="s">
        <v>12</v>
      </c>
      <c r="I9" s="20">
        <v>38599263</v>
      </c>
      <c r="J9" s="139">
        <v>35973.21808014911</v>
      </c>
    </row>
    <row r="10" spans="1:10" s="22" customFormat="1" ht="11.25" customHeight="1">
      <c r="A10" s="24"/>
      <c r="B10" s="25"/>
      <c r="C10" s="25"/>
      <c r="D10" s="25"/>
      <c r="E10" s="25"/>
      <c r="F10" s="26"/>
      <c r="G10" s="26"/>
      <c r="H10" s="26"/>
      <c r="I10" s="26"/>
      <c r="J10" s="145"/>
    </row>
    <row r="11" spans="2:10" s="17" customFormat="1" ht="11.25" customHeight="1">
      <c r="B11" s="420" t="s">
        <v>13</v>
      </c>
      <c r="C11" s="420"/>
      <c r="D11" s="420"/>
      <c r="E11" s="420"/>
      <c r="F11" s="27">
        <v>1073</v>
      </c>
      <c r="G11" s="28" t="s">
        <v>12</v>
      </c>
      <c r="H11" s="28" t="s">
        <v>12</v>
      </c>
      <c r="I11" s="27">
        <v>38392023</v>
      </c>
      <c r="J11" s="145">
        <v>35780.07735321528</v>
      </c>
    </row>
    <row r="12" spans="2:10" s="17" customFormat="1" ht="11.25" customHeight="1">
      <c r="B12" s="18"/>
      <c r="C12" s="420" t="s">
        <v>14</v>
      </c>
      <c r="D12" s="420"/>
      <c r="E12" s="420"/>
      <c r="F12" s="29">
        <v>826</v>
      </c>
      <c r="G12" s="30" t="s">
        <v>12</v>
      </c>
      <c r="H12" s="30" t="s">
        <v>12</v>
      </c>
      <c r="I12" s="29">
        <v>33941111</v>
      </c>
      <c r="J12" s="140">
        <v>41090.93341404358</v>
      </c>
    </row>
    <row r="13" spans="2:10" s="17" customFormat="1" ht="12" customHeight="1">
      <c r="B13" s="24"/>
      <c r="C13" s="24"/>
      <c r="D13" s="420" t="s">
        <v>15</v>
      </c>
      <c r="E13" s="420"/>
      <c r="F13" s="32">
        <v>821</v>
      </c>
      <c r="G13" s="32" t="s">
        <v>12</v>
      </c>
      <c r="H13" s="32" t="s">
        <v>12</v>
      </c>
      <c r="I13" s="29">
        <v>30233032</v>
      </c>
      <c r="J13" s="140">
        <v>36824.6431181486</v>
      </c>
    </row>
    <row r="14" spans="2:10" s="22" customFormat="1" ht="11.25" customHeight="1">
      <c r="B14" s="23"/>
      <c r="C14" s="23"/>
      <c r="D14" s="23"/>
      <c r="E14" s="33" t="s">
        <v>16</v>
      </c>
      <c r="F14" s="36">
        <v>821</v>
      </c>
      <c r="G14" s="36">
        <v>13083.83</v>
      </c>
      <c r="H14" s="37" t="s">
        <v>12</v>
      </c>
      <c r="I14" s="36">
        <v>14388213</v>
      </c>
      <c r="J14" s="141">
        <v>17525.228989037758</v>
      </c>
    </row>
    <row r="15" spans="2:10" s="22" customFormat="1" ht="11.25" customHeight="1">
      <c r="B15" s="23"/>
      <c r="C15" s="23"/>
      <c r="D15" s="23"/>
      <c r="E15" s="33" t="s">
        <v>17</v>
      </c>
      <c r="F15" s="36">
        <v>656</v>
      </c>
      <c r="G15" s="37" t="s">
        <v>12</v>
      </c>
      <c r="H15" s="36">
        <v>10413.92</v>
      </c>
      <c r="I15" s="36">
        <v>6066817</v>
      </c>
      <c r="J15" s="141">
        <v>9248.196646341463</v>
      </c>
    </row>
    <row r="16" spans="2:10" s="22" customFormat="1" ht="11.25" customHeight="1">
      <c r="B16" s="23"/>
      <c r="C16" s="23"/>
      <c r="D16" s="23"/>
      <c r="E16" s="83" t="s">
        <v>90</v>
      </c>
      <c r="F16" s="36">
        <v>600</v>
      </c>
      <c r="G16" s="37" t="s">
        <v>12</v>
      </c>
      <c r="H16" s="36">
        <v>9346.07</v>
      </c>
      <c r="I16" s="36">
        <v>7786307</v>
      </c>
      <c r="J16" s="141">
        <v>12977.178333333333</v>
      </c>
    </row>
    <row r="17" spans="2:10" s="22" customFormat="1" ht="11.25" customHeight="1">
      <c r="B17" s="23"/>
      <c r="C17" s="23"/>
      <c r="D17" s="23"/>
      <c r="E17" s="33" t="s">
        <v>19</v>
      </c>
      <c r="F17" s="36">
        <v>514</v>
      </c>
      <c r="G17" s="36">
        <v>3186.18</v>
      </c>
      <c r="H17" s="37" t="s">
        <v>12</v>
      </c>
      <c r="I17" s="36">
        <v>1643795</v>
      </c>
      <c r="J17" s="141">
        <v>3198.044747081712</v>
      </c>
    </row>
    <row r="18" spans="2:10" s="22" customFormat="1" ht="11.25" customHeight="1">
      <c r="B18" s="23"/>
      <c r="C18" s="23"/>
      <c r="D18" s="39"/>
      <c r="E18" s="33" t="s">
        <v>20</v>
      </c>
      <c r="F18" s="36">
        <v>170</v>
      </c>
      <c r="G18" s="36">
        <v>167.25</v>
      </c>
      <c r="H18" s="37" t="s">
        <v>12</v>
      </c>
      <c r="I18" s="36">
        <v>347900</v>
      </c>
      <c r="J18" s="148">
        <v>2046.4705882352941</v>
      </c>
    </row>
    <row r="19" spans="2:10" s="17" customFormat="1" ht="11.25" customHeight="1">
      <c r="B19" s="18"/>
      <c r="C19" s="18"/>
      <c r="D19" s="420" t="s">
        <v>21</v>
      </c>
      <c r="E19" s="420"/>
      <c r="F19" s="29">
        <v>811</v>
      </c>
      <c r="G19" s="30" t="s">
        <v>12</v>
      </c>
      <c r="H19" s="30" t="s">
        <v>12</v>
      </c>
      <c r="I19" s="27">
        <v>3951874</v>
      </c>
      <c r="J19" s="140" t="s">
        <v>12</v>
      </c>
    </row>
    <row r="20" spans="2:10" s="22" customFormat="1" ht="11.25" customHeight="1">
      <c r="B20" s="23"/>
      <c r="C20" s="23"/>
      <c r="D20" s="23"/>
      <c r="E20" s="41" t="s">
        <v>22</v>
      </c>
      <c r="F20" s="42">
        <v>783</v>
      </c>
      <c r="G20" s="42">
        <v>1455.06</v>
      </c>
      <c r="H20" s="37" t="s">
        <v>12</v>
      </c>
      <c r="I20" s="42">
        <v>1296471</v>
      </c>
      <c r="J20" s="141">
        <v>1655.7739463601533</v>
      </c>
    </row>
    <row r="21" spans="2:10" s="22" customFormat="1" ht="11.25" customHeight="1">
      <c r="B21" s="23"/>
      <c r="C21" s="23"/>
      <c r="D21" s="23"/>
      <c r="E21" s="33" t="s">
        <v>23</v>
      </c>
      <c r="F21" s="36">
        <v>59</v>
      </c>
      <c r="G21" s="36">
        <v>253.55</v>
      </c>
      <c r="H21" s="37" t="s">
        <v>12</v>
      </c>
      <c r="I21" s="36">
        <v>101464</v>
      </c>
      <c r="J21" s="141">
        <v>1719.7288135593221</v>
      </c>
    </row>
    <row r="22" spans="2:10" s="22" customFormat="1" ht="11.25" customHeight="1">
      <c r="B22" s="23"/>
      <c r="C22" s="23"/>
      <c r="D22" s="23"/>
      <c r="E22" s="33" t="s">
        <v>24</v>
      </c>
      <c r="F22" s="36">
        <v>115</v>
      </c>
      <c r="G22" s="36">
        <v>1934.5</v>
      </c>
      <c r="H22" s="37" t="s">
        <v>12</v>
      </c>
      <c r="I22" s="36">
        <v>455191</v>
      </c>
      <c r="J22" s="141">
        <v>3958.182608695652</v>
      </c>
    </row>
    <row r="23" spans="2:10" s="22" customFormat="1" ht="11.25" customHeight="1">
      <c r="B23" s="23"/>
      <c r="C23" s="23"/>
      <c r="D23" s="23"/>
      <c r="E23" s="33" t="s">
        <v>25</v>
      </c>
      <c r="F23" s="36">
        <v>202</v>
      </c>
      <c r="G23" s="37" t="s">
        <v>12</v>
      </c>
      <c r="H23" s="36">
        <v>3868.12</v>
      </c>
      <c r="I23" s="36">
        <v>348664</v>
      </c>
      <c r="J23" s="141">
        <v>1726.0594059405942</v>
      </c>
    </row>
    <row r="24" spans="2:10" s="22" customFormat="1" ht="11.25" customHeight="1">
      <c r="B24" s="23"/>
      <c r="C24" s="23"/>
      <c r="D24" s="39"/>
      <c r="E24" s="33" t="s">
        <v>26</v>
      </c>
      <c r="F24" s="36">
        <v>603</v>
      </c>
      <c r="G24" s="37" t="s">
        <v>12</v>
      </c>
      <c r="H24" s="36">
        <v>9746.15</v>
      </c>
      <c r="I24" s="36">
        <v>1750084</v>
      </c>
      <c r="J24" s="148">
        <v>2902.295190713101</v>
      </c>
    </row>
    <row r="25" spans="2:10" s="17" customFormat="1" ht="11.25" customHeight="1">
      <c r="B25" s="18"/>
      <c r="C25" s="18"/>
      <c r="D25" s="420" t="s">
        <v>27</v>
      </c>
      <c r="E25" s="420"/>
      <c r="F25" s="30" t="s">
        <v>12</v>
      </c>
      <c r="G25" s="30" t="s">
        <v>12</v>
      </c>
      <c r="H25" s="30" t="s">
        <v>12</v>
      </c>
      <c r="I25" s="27">
        <v>-295101</v>
      </c>
      <c r="J25" s="140" t="s">
        <v>12</v>
      </c>
    </row>
    <row r="26" spans="2:10" s="22" customFormat="1" ht="11.25" customHeight="1">
      <c r="B26" s="23"/>
      <c r="C26" s="24"/>
      <c r="D26" s="24"/>
      <c r="E26" s="33" t="s">
        <v>28</v>
      </c>
      <c r="F26" s="43">
        <v>1</v>
      </c>
      <c r="G26" s="37" t="s">
        <v>12</v>
      </c>
      <c r="H26" s="37" t="s">
        <v>12</v>
      </c>
      <c r="I26" s="42">
        <v>-6508</v>
      </c>
      <c r="J26" s="159">
        <v>-6508</v>
      </c>
    </row>
    <row r="27" spans="2:10" s="22" customFormat="1" ht="11.25" customHeight="1">
      <c r="B27" s="23"/>
      <c r="C27" s="23"/>
      <c r="D27" s="23"/>
      <c r="E27" s="33" t="s">
        <v>29</v>
      </c>
      <c r="F27" s="36">
        <v>44</v>
      </c>
      <c r="G27" s="37" t="s">
        <v>12</v>
      </c>
      <c r="H27" s="37" t="s">
        <v>12</v>
      </c>
      <c r="I27" s="36">
        <v>-38179</v>
      </c>
      <c r="J27" s="141">
        <v>-867.7045454545455</v>
      </c>
    </row>
    <row r="28" spans="2:10" s="22" customFormat="1" ht="11.25" customHeight="1">
      <c r="B28" s="23"/>
      <c r="C28" s="23"/>
      <c r="D28" s="23"/>
      <c r="E28" s="33" t="s">
        <v>30</v>
      </c>
      <c r="F28" s="36">
        <v>33</v>
      </c>
      <c r="G28" s="37" t="s">
        <v>12</v>
      </c>
      <c r="H28" s="37" t="s">
        <v>12</v>
      </c>
      <c r="I28" s="36">
        <v>-202892</v>
      </c>
      <c r="J28" s="141">
        <v>-6148.242424242424</v>
      </c>
    </row>
    <row r="29" spans="2:10" s="22" customFormat="1" ht="11.25" customHeight="1">
      <c r="B29" s="23"/>
      <c r="C29" s="23"/>
      <c r="D29" s="23"/>
      <c r="E29" s="33" t="s">
        <v>31</v>
      </c>
      <c r="F29" s="36">
        <v>4</v>
      </c>
      <c r="G29" s="37" t="s">
        <v>12</v>
      </c>
      <c r="H29" s="37" t="s">
        <v>12</v>
      </c>
      <c r="I29" s="36">
        <v>-45034</v>
      </c>
      <c r="J29" s="141">
        <v>-11258.5</v>
      </c>
    </row>
    <row r="30" spans="2:10" s="22" customFormat="1" ht="11.25" customHeight="1">
      <c r="B30" s="23"/>
      <c r="C30" s="23"/>
      <c r="D30" s="23"/>
      <c r="E30" s="33" t="s">
        <v>32</v>
      </c>
      <c r="F30" s="36">
        <v>0</v>
      </c>
      <c r="G30" s="37" t="s">
        <v>12</v>
      </c>
      <c r="H30" s="37" t="s">
        <v>12</v>
      </c>
      <c r="I30" s="36">
        <v>0</v>
      </c>
      <c r="J30" s="141">
        <v>0</v>
      </c>
    </row>
    <row r="31" spans="2:10" s="22" customFormat="1" ht="11.25" customHeight="1">
      <c r="B31" s="23"/>
      <c r="C31" s="23"/>
      <c r="D31" s="39"/>
      <c r="E31" s="41" t="s">
        <v>33</v>
      </c>
      <c r="F31" s="42">
        <v>2</v>
      </c>
      <c r="G31" s="37" t="s">
        <v>12</v>
      </c>
      <c r="H31" s="37" t="s">
        <v>12</v>
      </c>
      <c r="I31" s="42">
        <v>-2488</v>
      </c>
      <c r="J31" s="141">
        <v>-1244</v>
      </c>
    </row>
    <row r="32" spans="2:10" s="17" customFormat="1" ht="11.25" customHeight="1">
      <c r="B32" s="18"/>
      <c r="C32" s="18"/>
      <c r="D32" s="420" t="s">
        <v>34</v>
      </c>
      <c r="E32" s="420"/>
      <c r="F32" s="44">
        <v>13</v>
      </c>
      <c r="G32" s="30" t="s">
        <v>12</v>
      </c>
      <c r="H32" s="30" t="s">
        <v>12</v>
      </c>
      <c r="I32" s="27">
        <v>24961</v>
      </c>
      <c r="J32" s="140">
        <v>1920.076923076923</v>
      </c>
    </row>
    <row r="33" spans="2:10" s="17" customFormat="1" ht="11.25" customHeight="1">
      <c r="B33" s="18"/>
      <c r="C33" s="18"/>
      <c r="D33" s="420" t="s">
        <v>35</v>
      </c>
      <c r="E33" s="420"/>
      <c r="F33" s="30" t="s">
        <v>12</v>
      </c>
      <c r="G33" s="30" t="s">
        <v>12</v>
      </c>
      <c r="H33" s="30" t="s">
        <v>12</v>
      </c>
      <c r="I33" s="27">
        <v>26345</v>
      </c>
      <c r="J33" s="140" t="s">
        <v>12</v>
      </c>
    </row>
    <row r="34" spans="2:10" s="22" customFormat="1" ht="11.25" customHeight="1">
      <c r="B34" s="23"/>
      <c r="C34" s="23"/>
      <c r="D34" s="23"/>
      <c r="E34" s="33" t="s">
        <v>36</v>
      </c>
      <c r="F34" s="36">
        <v>15</v>
      </c>
      <c r="G34" s="37" t="s">
        <v>12</v>
      </c>
      <c r="H34" s="37" t="s">
        <v>12</v>
      </c>
      <c r="I34" s="36">
        <v>-33766</v>
      </c>
      <c r="J34" s="141">
        <v>-2251.0666666666666</v>
      </c>
    </row>
    <row r="35" spans="2:10" s="22" customFormat="1" ht="11.25" customHeight="1">
      <c r="B35" s="23"/>
      <c r="C35" s="23"/>
      <c r="D35" s="23"/>
      <c r="E35" s="83" t="s">
        <v>54</v>
      </c>
      <c r="F35" s="36">
        <v>0</v>
      </c>
      <c r="G35" s="37" t="s">
        <v>12</v>
      </c>
      <c r="H35" s="37" t="s">
        <v>12</v>
      </c>
      <c r="I35" s="36">
        <v>0</v>
      </c>
      <c r="J35" s="141">
        <v>0</v>
      </c>
    </row>
    <row r="36" spans="2:10" s="22" customFormat="1" ht="11.25" customHeight="1">
      <c r="B36" s="23"/>
      <c r="C36" s="23"/>
      <c r="D36" s="23"/>
      <c r="E36" s="33" t="s">
        <v>38</v>
      </c>
      <c r="F36" s="36">
        <v>0</v>
      </c>
      <c r="G36" s="37" t="s">
        <v>12</v>
      </c>
      <c r="H36" s="37" t="s">
        <v>12</v>
      </c>
      <c r="I36" s="36">
        <v>0</v>
      </c>
      <c r="J36" s="141">
        <v>0</v>
      </c>
    </row>
    <row r="37" spans="2:10" s="22" customFormat="1" ht="11.25" customHeight="1">
      <c r="B37" s="23"/>
      <c r="C37" s="23"/>
      <c r="D37" s="23"/>
      <c r="E37" s="45" t="s">
        <v>39</v>
      </c>
      <c r="F37" s="46">
        <v>37</v>
      </c>
      <c r="G37" s="47" t="s">
        <v>12</v>
      </c>
      <c r="H37" s="47" t="s">
        <v>12</v>
      </c>
      <c r="I37" s="46">
        <v>60111</v>
      </c>
      <c r="J37" s="142">
        <v>1624.6216216216217</v>
      </c>
    </row>
    <row r="38" spans="2:10" s="22" customFormat="1" ht="11.25" customHeight="1">
      <c r="B38" s="48"/>
      <c r="C38" s="49"/>
      <c r="D38" s="49"/>
      <c r="E38" s="49"/>
      <c r="F38" s="50"/>
      <c r="G38" s="50"/>
      <c r="H38" s="50"/>
      <c r="I38" s="50"/>
      <c r="J38" s="146"/>
    </row>
    <row r="39" spans="2:10" s="17" customFormat="1" ht="11.25" customHeight="1">
      <c r="B39" s="18"/>
      <c r="C39" s="457" t="s">
        <v>40</v>
      </c>
      <c r="D39" s="457"/>
      <c r="E39" s="457"/>
      <c r="F39" s="27">
        <v>253</v>
      </c>
      <c r="G39" s="31">
        <v>719.8</v>
      </c>
      <c r="H39" s="30" t="s">
        <v>12</v>
      </c>
      <c r="I39" s="27">
        <v>582268</v>
      </c>
      <c r="J39" s="145">
        <v>2301.4545454545455</v>
      </c>
    </row>
    <row r="40" spans="2:10" s="22" customFormat="1" ht="11.25" customHeight="1">
      <c r="B40" s="23"/>
      <c r="C40" s="23"/>
      <c r="D40" s="458" t="s">
        <v>41</v>
      </c>
      <c r="E40" s="458"/>
      <c r="F40" s="36">
        <v>253</v>
      </c>
      <c r="G40" s="38">
        <v>719.8</v>
      </c>
      <c r="H40" s="37" t="s">
        <v>12</v>
      </c>
      <c r="I40" s="36">
        <v>116462</v>
      </c>
      <c r="J40" s="141">
        <v>460.32411067193675</v>
      </c>
    </row>
    <row r="41" spans="2:10" s="17" customFormat="1" ht="11.25" customHeight="1">
      <c r="B41" s="18"/>
      <c r="C41" s="18"/>
      <c r="D41" s="420" t="s">
        <v>42</v>
      </c>
      <c r="E41" s="420"/>
      <c r="F41" s="27">
        <v>253</v>
      </c>
      <c r="G41" s="31">
        <v>719.8</v>
      </c>
      <c r="H41" s="30" t="s">
        <v>12</v>
      </c>
      <c r="I41" s="27">
        <v>582268</v>
      </c>
      <c r="J41" s="145">
        <v>2301.4545454545455</v>
      </c>
    </row>
    <row r="42" spans="2:10" s="17" customFormat="1" ht="11.25" customHeight="1">
      <c r="B42" s="18"/>
      <c r="C42" s="18"/>
      <c r="D42" s="19"/>
      <c r="E42" s="41" t="s">
        <v>43</v>
      </c>
      <c r="F42" s="42">
        <v>213</v>
      </c>
      <c r="G42" s="38">
        <v>396.63</v>
      </c>
      <c r="H42" s="37" t="s">
        <v>12</v>
      </c>
      <c r="I42" s="38">
        <v>274220</v>
      </c>
      <c r="J42" s="148">
        <v>1287.4178403755868</v>
      </c>
    </row>
    <row r="43" spans="2:10" s="17" customFormat="1" ht="11.25" customHeight="1">
      <c r="B43" s="18"/>
      <c r="C43" s="18"/>
      <c r="D43" s="24"/>
      <c r="E43" s="41" t="s">
        <v>44</v>
      </c>
      <c r="F43" s="42">
        <v>51</v>
      </c>
      <c r="G43" s="38">
        <v>153.16</v>
      </c>
      <c r="H43" s="37" t="s">
        <v>12</v>
      </c>
      <c r="I43" s="38">
        <v>92884</v>
      </c>
      <c r="J43" s="148">
        <v>1821.2549019607843</v>
      </c>
    </row>
    <row r="44" spans="2:10" s="17" customFormat="1" ht="11.25" customHeight="1">
      <c r="B44" s="18"/>
      <c r="C44" s="18"/>
      <c r="D44" s="25"/>
      <c r="E44" s="41" t="s">
        <v>45</v>
      </c>
      <c r="F44" s="42">
        <v>39</v>
      </c>
      <c r="G44" s="38">
        <v>170.01</v>
      </c>
      <c r="H44" s="37" t="s">
        <v>12</v>
      </c>
      <c r="I44" s="38">
        <v>215164</v>
      </c>
      <c r="J44" s="148">
        <v>5517.025641025641</v>
      </c>
    </row>
    <row r="45" spans="2:10" s="17" customFormat="1" ht="11.25" customHeight="1">
      <c r="B45" s="18"/>
      <c r="C45" s="18"/>
      <c r="D45" s="457" t="s">
        <v>46</v>
      </c>
      <c r="E45" s="457"/>
      <c r="F45" s="51">
        <v>0</v>
      </c>
      <c r="G45" s="37" t="s">
        <v>12</v>
      </c>
      <c r="H45" s="37" t="s">
        <v>12</v>
      </c>
      <c r="I45" s="27">
        <v>0</v>
      </c>
      <c r="J45" s="140">
        <v>0</v>
      </c>
    </row>
    <row r="46" spans="2:10" s="22" customFormat="1" ht="11.25" customHeight="1">
      <c r="B46" s="23"/>
      <c r="C46" s="23"/>
      <c r="D46" s="23"/>
      <c r="E46" s="33" t="s">
        <v>47</v>
      </c>
      <c r="F46" s="36">
        <v>0</v>
      </c>
      <c r="G46" s="37" t="s">
        <v>12</v>
      </c>
      <c r="H46" s="37" t="s">
        <v>12</v>
      </c>
      <c r="I46" s="36">
        <v>0</v>
      </c>
      <c r="J46" s="141">
        <v>0</v>
      </c>
    </row>
    <row r="47" spans="2:10" s="22" customFormat="1" ht="11.25" customHeight="1">
      <c r="B47" s="23"/>
      <c r="C47" s="23"/>
      <c r="D47" s="23"/>
      <c r="E47" s="33" t="s">
        <v>34</v>
      </c>
      <c r="F47" s="36">
        <v>0</v>
      </c>
      <c r="G47" s="37" t="s">
        <v>12</v>
      </c>
      <c r="H47" s="37" t="s">
        <v>12</v>
      </c>
      <c r="I47" s="36">
        <v>0</v>
      </c>
      <c r="J47" s="141">
        <v>0</v>
      </c>
    </row>
    <row r="48" spans="2:10" s="22" customFormat="1" ht="11.25" customHeight="1">
      <c r="B48" s="23"/>
      <c r="C48" s="23"/>
      <c r="D48" s="23"/>
      <c r="E48" s="33" t="s">
        <v>48</v>
      </c>
      <c r="F48" s="36">
        <v>0</v>
      </c>
      <c r="G48" s="37" t="s">
        <v>12</v>
      </c>
      <c r="H48" s="37" t="s">
        <v>12</v>
      </c>
      <c r="I48" s="36">
        <v>0</v>
      </c>
      <c r="J48" s="141">
        <v>0</v>
      </c>
    </row>
    <row r="49" spans="2:10" s="22" customFormat="1" ht="11.25" customHeight="1">
      <c r="B49" s="23"/>
      <c r="C49" s="23"/>
      <c r="D49" s="23"/>
      <c r="E49" s="53" t="s">
        <v>38</v>
      </c>
      <c r="F49" s="46">
        <v>0</v>
      </c>
      <c r="G49" s="47" t="s">
        <v>12</v>
      </c>
      <c r="H49" s="47" t="s">
        <v>12</v>
      </c>
      <c r="I49" s="46">
        <v>0</v>
      </c>
      <c r="J49" s="157">
        <v>0</v>
      </c>
    </row>
    <row r="50" spans="2:10" s="22" customFormat="1" ht="11.25" customHeight="1">
      <c r="B50" s="55"/>
      <c r="C50" s="56"/>
      <c r="D50" s="56"/>
      <c r="E50" s="56"/>
      <c r="F50" s="57"/>
      <c r="G50" s="57"/>
      <c r="H50" s="57"/>
      <c r="I50" s="57"/>
      <c r="J50" s="150"/>
    </row>
    <row r="51" spans="2:10" s="17" customFormat="1" ht="11.25" customHeight="1">
      <c r="B51" s="18"/>
      <c r="C51" s="448" t="s">
        <v>49</v>
      </c>
      <c r="D51" s="448"/>
      <c r="E51" s="448"/>
      <c r="F51" s="58">
        <v>513</v>
      </c>
      <c r="G51" s="58">
        <v>3184.14</v>
      </c>
      <c r="H51" s="21" t="s">
        <v>12</v>
      </c>
      <c r="I51" s="58">
        <v>559408</v>
      </c>
      <c r="J51" s="151">
        <v>1090.4639376218324</v>
      </c>
    </row>
    <row r="52" spans="2:10" s="22" customFormat="1" ht="11.25" customHeight="1">
      <c r="B52" s="55"/>
      <c r="C52" s="56"/>
      <c r="D52" s="56"/>
      <c r="E52" s="56"/>
      <c r="F52" s="57"/>
      <c r="G52" s="57"/>
      <c r="H52" s="57"/>
      <c r="I52" s="57"/>
      <c r="J52" s="150"/>
    </row>
    <row r="53" spans="2:10" s="17" customFormat="1" ht="11.25" customHeight="1">
      <c r="B53" s="18"/>
      <c r="C53" s="420" t="s">
        <v>50</v>
      </c>
      <c r="D53" s="420"/>
      <c r="E53" s="420"/>
      <c r="F53" s="27">
        <v>247</v>
      </c>
      <c r="G53" s="30" t="s">
        <v>12</v>
      </c>
      <c r="H53" s="30" t="s">
        <v>12</v>
      </c>
      <c r="I53" s="29">
        <v>3309236</v>
      </c>
      <c r="J53" s="140">
        <v>13397.716599190284</v>
      </c>
    </row>
    <row r="54" spans="2:10" s="17" customFormat="1" ht="11.25" customHeight="1">
      <c r="B54" s="18"/>
      <c r="C54" s="18"/>
      <c r="D54" s="420" t="s">
        <v>91</v>
      </c>
      <c r="E54" s="420"/>
      <c r="F54" s="29">
        <v>247</v>
      </c>
      <c r="G54" s="30" t="s">
        <v>12</v>
      </c>
      <c r="H54" s="27">
        <v>9539.436</v>
      </c>
      <c r="I54" s="29">
        <v>3304358</v>
      </c>
      <c r="J54" s="140">
        <v>13377.967611336033</v>
      </c>
    </row>
    <row r="55" spans="2:10" s="17" customFormat="1" ht="11.25" customHeight="1">
      <c r="B55" s="18"/>
      <c r="C55" s="18"/>
      <c r="D55" s="457" t="s">
        <v>46</v>
      </c>
      <c r="E55" s="457"/>
      <c r="F55" s="30" t="s">
        <v>12</v>
      </c>
      <c r="G55" s="30" t="s">
        <v>12</v>
      </c>
      <c r="H55" s="30" t="s">
        <v>12</v>
      </c>
      <c r="I55" s="27">
        <v>4878</v>
      </c>
      <c r="J55" s="140" t="s">
        <v>12</v>
      </c>
    </row>
    <row r="56" spans="2:10" s="22" customFormat="1" ht="11.25" customHeight="1">
      <c r="B56" s="23"/>
      <c r="C56" s="23"/>
      <c r="D56" s="23"/>
      <c r="E56" s="33" t="s">
        <v>52</v>
      </c>
      <c r="F56" s="36">
        <v>1</v>
      </c>
      <c r="G56" s="37" t="s">
        <v>12</v>
      </c>
      <c r="H56" s="37" t="s">
        <v>12</v>
      </c>
      <c r="I56" s="36">
        <v>-168</v>
      </c>
      <c r="J56" s="141">
        <v>-168</v>
      </c>
    </row>
    <row r="57" spans="2:10" s="22" customFormat="1" ht="11.25" customHeight="1">
      <c r="B57" s="23"/>
      <c r="C57" s="23"/>
      <c r="D57" s="23"/>
      <c r="E57" s="33" t="s">
        <v>53</v>
      </c>
      <c r="F57" s="36">
        <v>3</v>
      </c>
      <c r="G57" s="37" t="s">
        <v>12</v>
      </c>
      <c r="H57" s="37" t="s">
        <v>12</v>
      </c>
      <c r="I57" s="36">
        <v>8566</v>
      </c>
      <c r="J57" s="141">
        <v>2855.3333333333335</v>
      </c>
    </row>
    <row r="58" spans="2:10" s="22" customFormat="1" ht="11.25" customHeight="1">
      <c r="B58" s="23"/>
      <c r="C58" s="23"/>
      <c r="D58" s="23"/>
      <c r="E58" s="33" t="s">
        <v>36</v>
      </c>
      <c r="F58" s="36">
        <v>1</v>
      </c>
      <c r="G58" s="37" t="s">
        <v>12</v>
      </c>
      <c r="H58" s="37" t="s">
        <v>12</v>
      </c>
      <c r="I58" s="36">
        <v>-3520</v>
      </c>
      <c r="J58" s="141">
        <v>-3520</v>
      </c>
    </row>
    <row r="59" spans="2:10" s="22" customFormat="1" ht="11.25" customHeight="1">
      <c r="B59" s="23"/>
      <c r="C59" s="23"/>
      <c r="D59" s="23"/>
      <c r="E59" s="33" t="s">
        <v>54</v>
      </c>
      <c r="F59" s="36">
        <v>0</v>
      </c>
      <c r="G59" s="37" t="s">
        <v>12</v>
      </c>
      <c r="H59" s="37" t="s">
        <v>12</v>
      </c>
      <c r="I59" s="36">
        <v>0</v>
      </c>
      <c r="J59" s="141">
        <v>0</v>
      </c>
    </row>
    <row r="60" spans="2:10" s="22" customFormat="1" ht="11.25" customHeight="1">
      <c r="B60" s="23"/>
      <c r="C60" s="23"/>
      <c r="D60" s="23"/>
      <c r="E60" s="53" t="s">
        <v>55</v>
      </c>
      <c r="F60" s="47" t="s">
        <v>12</v>
      </c>
      <c r="G60" s="47" t="s">
        <v>12</v>
      </c>
      <c r="H60" s="47" t="s">
        <v>12</v>
      </c>
      <c r="I60" s="46" t="s">
        <v>12</v>
      </c>
      <c r="J60" s="142" t="s">
        <v>12</v>
      </c>
    </row>
    <row r="61" spans="2:10" s="22" customFormat="1" ht="11.25" customHeight="1">
      <c r="B61" s="39"/>
      <c r="C61" s="39"/>
      <c r="D61" s="39"/>
      <c r="E61" s="39"/>
      <c r="F61" s="59"/>
      <c r="G61" s="59"/>
      <c r="H61" s="59"/>
      <c r="I61" s="40"/>
      <c r="J61" s="148"/>
    </row>
    <row r="62" spans="2:10" s="17" customFormat="1" ht="11.25" customHeight="1">
      <c r="B62" s="448" t="s">
        <v>56</v>
      </c>
      <c r="C62" s="448"/>
      <c r="D62" s="448"/>
      <c r="E62" s="448"/>
      <c r="F62" s="58">
        <v>39</v>
      </c>
      <c r="G62" s="58">
        <v>207.06</v>
      </c>
      <c r="H62" s="60" t="s">
        <v>12</v>
      </c>
      <c r="I62" s="58">
        <v>207240</v>
      </c>
      <c r="J62" s="151">
        <v>5313.846153846154</v>
      </c>
    </row>
    <row r="63" spans="1:10" s="61" customFormat="1" ht="5.25" customHeight="1">
      <c r="A63" s="446"/>
      <c r="B63" s="446"/>
      <c r="C63" s="446"/>
      <c r="D63" s="446"/>
      <c r="E63" s="446"/>
      <c r="F63" s="446"/>
      <c r="G63" s="446"/>
      <c r="H63" s="446"/>
      <c r="I63" s="446"/>
      <c r="J63" s="446"/>
    </row>
    <row r="64" spans="1:11" s="64" customFormat="1" ht="11.25">
      <c r="A64" s="447" t="s">
        <v>135</v>
      </c>
      <c r="B64" s="447"/>
      <c r="C64" s="447"/>
      <c r="D64" s="447"/>
      <c r="E64" s="447"/>
      <c r="F64" s="447"/>
      <c r="G64" s="447"/>
      <c r="H64" s="447"/>
      <c r="I64" s="447"/>
      <c r="J64" s="447"/>
      <c r="K64" s="447"/>
    </row>
    <row r="65" spans="1:10" s="65" customFormat="1" ht="5.25" customHeight="1">
      <c r="A65" s="444"/>
      <c r="B65" s="444"/>
      <c r="C65" s="444"/>
      <c r="D65" s="444"/>
      <c r="E65" s="444"/>
      <c r="F65" s="444"/>
      <c r="G65" s="444"/>
      <c r="H65" s="444"/>
      <c r="I65" s="444"/>
      <c r="J65" s="444"/>
    </row>
    <row r="66" spans="1:10" s="66" customFormat="1" ht="11.25">
      <c r="A66" s="444" t="s">
        <v>92</v>
      </c>
      <c r="B66" s="444"/>
      <c r="C66" s="444"/>
      <c r="D66" s="444"/>
      <c r="E66" s="444"/>
      <c r="F66" s="444"/>
      <c r="G66" s="444"/>
      <c r="H66" s="444"/>
      <c r="I66" s="444"/>
      <c r="J66" s="444"/>
    </row>
    <row r="67" spans="1:10" s="66" customFormat="1" ht="11.25" customHeight="1">
      <c r="A67" s="444" t="s">
        <v>86</v>
      </c>
      <c r="B67" s="444"/>
      <c r="C67" s="444"/>
      <c r="D67" s="444"/>
      <c r="E67" s="444"/>
      <c r="F67" s="444"/>
      <c r="G67" s="444"/>
      <c r="H67" s="444"/>
      <c r="I67" s="444"/>
      <c r="J67" s="444"/>
    </row>
  </sheetData>
  <sheetProtection/>
  <mergeCells count="29">
    <mergeCell ref="A1:J1"/>
    <mergeCell ref="A2:J2"/>
    <mergeCell ref="A3:J3"/>
    <mergeCell ref="A4:J4"/>
    <mergeCell ref="B5:E5"/>
    <mergeCell ref="B6:E6"/>
    <mergeCell ref="B8:J8"/>
    <mergeCell ref="A9:E9"/>
    <mergeCell ref="B11:E11"/>
    <mergeCell ref="C12:E12"/>
    <mergeCell ref="D13:E13"/>
    <mergeCell ref="D19:E19"/>
    <mergeCell ref="B62:E62"/>
    <mergeCell ref="D25:E25"/>
    <mergeCell ref="D32:E32"/>
    <mergeCell ref="D33:E33"/>
    <mergeCell ref="C39:E39"/>
    <mergeCell ref="D40:E40"/>
    <mergeCell ref="D41:E41"/>
    <mergeCell ref="A64:K64"/>
    <mergeCell ref="A67:J67"/>
    <mergeCell ref="A63:J63"/>
    <mergeCell ref="A65:J65"/>
    <mergeCell ref="A66:J66"/>
    <mergeCell ref="D45:E45"/>
    <mergeCell ref="C51:E51"/>
    <mergeCell ref="C53:E53"/>
    <mergeCell ref="D54:E54"/>
    <mergeCell ref="D55:E55"/>
  </mergeCells>
  <printOptions/>
  <pageMargins left="0" right="0" top="0" bottom="0" header="0" footer="0"/>
  <pageSetup fitToHeight="1" fitToWidth="1" horizontalDpi="1200" verticalDpi="12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2.7109375" style="1" customWidth="1"/>
    <col min="2" max="4" width="2.7109375" style="2" customWidth="1"/>
    <col min="5" max="5" width="56.421875" style="2" customWidth="1"/>
    <col min="6" max="8" width="12.7109375" style="2" customWidth="1"/>
    <col min="9" max="9" width="12.7109375" style="3" customWidth="1"/>
    <col min="10" max="10" width="12.7109375" style="144" customWidth="1"/>
    <col min="11" max="16384" width="9.140625" style="1" customWidth="1"/>
  </cols>
  <sheetData>
    <row r="1" spans="1:10" s="4" customFormat="1" ht="15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</row>
    <row r="2" spans="1:10" s="5" customFormat="1" ht="12.75" customHeight="1">
      <c r="A2" s="433" t="s">
        <v>0</v>
      </c>
      <c r="B2" s="433"/>
      <c r="C2" s="433"/>
      <c r="D2" s="433"/>
      <c r="E2" s="433"/>
      <c r="F2" s="433"/>
      <c r="G2" s="433"/>
      <c r="H2" s="433"/>
      <c r="I2" s="433"/>
      <c r="J2" s="433"/>
    </row>
    <row r="3" spans="1:10" s="6" customFormat="1" ht="14.25" customHeight="1">
      <c r="A3" s="434"/>
      <c r="B3" s="434"/>
      <c r="C3" s="434"/>
      <c r="D3" s="434"/>
      <c r="E3" s="434"/>
      <c r="F3" s="434"/>
      <c r="G3" s="434"/>
      <c r="H3" s="434"/>
      <c r="I3" s="434"/>
      <c r="J3" s="434"/>
    </row>
    <row r="4" spans="1:10" s="6" customFormat="1" ht="14.25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</row>
    <row r="5" spans="1:10" s="7" customFormat="1" ht="12" customHeight="1">
      <c r="A5" s="8"/>
      <c r="B5" s="460"/>
      <c r="C5" s="460"/>
      <c r="D5" s="460"/>
      <c r="E5" s="460"/>
      <c r="F5" s="10" t="s">
        <v>1</v>
      </c>
      <c r="G5" s="10" t="s">
        <v>2</v>
      </c>
      <c r="H5" s="10" t="s">
        <v>3</v>
      </c>
      <c r="I5" s="11" t="s">
        <v>4</v>
      </c>
      <c r="J5" s="136" t="s">
        <v>5</v>
      </c>
    </row>
    <row r="6" spans="2:10" s="7" customFormat="1" ht="12" customHeight="1">
      <c r="B6" s="462"/>
      <c r="C6" s="462"/>
      <c r="D6" s="462"/>
      <c r="E6" s="462"/>
      <c r="F6" s="12"/>
      <c r="G6" s="12" t="s">
        <v>6</v>
      </c>
      <c r="H6" s="12" t="s">
        <v>7</v>
      </c>
      <c r="I6" s="13" t="s">
        <v>8</v>
      </c>
      <c r="J6" s="137" t="s">
        <v>9</v>
      </c>
    </row>
    <row r="7" spans="2:10" s="7" customFormat="1" ht="12" customHeight="1">
      <c r="B7" s="9"/>
      <c r="C7" s="9"/>
      <c r="D7" s="9"/>
      <c r="E7" s="9"/>
      <c r="F7" s="9"/>
      <c r="G7" s="9"/>
      <c r="H7" s="9" t="s">
        <v>10</v>
      </c>
      <c r="I7" s="14"/>
      <c r="J7" s="138"/>
    </row>
    <row r="8" spans="1:10" s="15" customFormat="1" ht="12" customHeight="1">
      <c r="A8" s="16"/>
      <c r="B8" s="459"/>
      <c r="C8" s="459"/>
      <c r="D8" s="459"/>
      <c r="E8" s="459"/>
      <c r="F8" s="459"/>
      <c r="G8" s="459"/>
      <c r="H8" s="459"/>
      <c r="I8" s="459"/>
      <c r="J8" s="459"/>
    </row>
    <row r="9" spans="1:10" s="17" customFormat="1" ht="11.25" customHeight="1">
      <c r="A9" s="448" t="s">
        <v>11</v>
      </c>
      <c r="B9" s="448"/>
      <c r="C9" s="448"/>
      <c r="D9" s="448"/>
      <c r="E9" s="448"/>
      <c r="F9" s="20">
        <v>1089</v>
      </c>
      <c r="G9" s="21" t="s">
        <v>12</v>
      </c>
      <c r="H9" s="21" t="s">
        <v>12</v>
      </c>
      <c r="I9" s="20">
        <v>38079232</v>
      </c>
      <c r="J9" s="139">
        <v>34967.1551882461</v>
      </c>
    </row>
    <row r="10" spans="1:10" s="22" customFormat="1" ht="11.25" customHeight="1">
      <c r="A10" s="24"/>
      <c r="B10" s="25"/>
      <c r="C10" s="25"/>
      <c r="D10" s="25"/>
      <c r="E10" s="25"/>
      <c r="F10" s="26"/>
      <c r="G10" s="26"/>
      <c r="H10" s="26"/>
      <c r="I10" s="26"/>
      <c r="J10" s="145"/>
    </row>
    <row r="11" spans="2:10" s="17" customFormat="1" ht="11.25" customHeight="1">
      <c r="B11" s="425" t="s">
        <v>13</v>
      </c>
      <c r="C11" s="425"/>
      <c r="D11" s="425"/>
      <c r="E11" s="425"/>
      <c r="F11" s="27">
        <v>1089</v>
      </c>
      <c r="G11" s="28" t="s">
        <v>12</v>
      </c>
      <c r="H11" s="28" t="s">
        <v>12</v>
      </c>
      <c r="I11" s="27">
        <v>37852602</v>
      </c>
      <c r="J11" s="145">
        <v>34759.04683195592</v>
      </c>
    </row>
    <row r="12" spans="2:10" s="17" customFormat="1" ht="11.25" customHeight="1">
      <c r="B12" s="18"/>
      <c r="C12" s="420" t="s">
        <v>14</v>
      </c>
      <c r="D12" s="420"/>
      <c r="E12" s="420"/>
      <c r="F12" s="29">
        <v>844</v>
      </c>
      <c r="G12" s="30" t="s">
        <v>12</v>
      </c>
      <c r="H12" s="30" t="s">
        <v>12</v>
      </c>
      <c r="I12" s="29">
        <v>33556242</v>
      </c>
      <c r="J12" s="140">
        <v>39758.580568720376</v>
      </c>
    </row>
    <row r="13" spans="2:10" s="17" customFormat="1" ht="12" customHeight="1">
      <c r="B13" s="24"/>
      <c r="C13" s="24"/>
      <c r="D13" s="420" t="s">
        <v>15</v>
      </c>
      <c r="E13" s="420"/>
      <c r="F13" s="32">
        <v>837</v>
      </c>
      <c r="G13" s="32" t="s">
        <v>12</v>
      </c>
      <c r="H13" s="32" t="s">
        <v>12</v>
      </c>
      <c r="I13" s="29">
        <v>29882088</v>
      </c>
      <c r="J13" s="140">
        <v>35701.41935483871</v>
      </c>
    </row>
    <row r="14" spans="2:10" s="22" customFormat="1" ht="11.25" customHeight="1">
      <c r="B14" s="23"/>
      <c r="C14" s="23"/>
      <c r="D14" s="23"/>
      <c r="E14" s="33" t="s">
        <v>16</v>
      </c>
      <c r="F14" s="36">
        <v>837</v>
      </c>
      <c r="G14" s="36">
        <v>13084.98</v>
      </c>
      <c r="H14" s="37" t="s">
        <v>12</v>
      </c>
      <c r="I14" s="36">
        <v>14419162</v>
      </c>
      <c r="J14" s="141">
        <v>17227.19474313023</v>
      </c>
    </row>
    <row r="15" spans="2:10" s="22" customFormat="1" ht="11.25" customHeight="1">
      <c r="B15" s="23"/>
      <c r="C15" s="23"/>
      <c r="D15" s="23"/>
      <c r="E15" s="33" t="s">
        <v>17</v>
      </c>
      <c r="F15" s="36">
        <v>672</v>
      </c>
      <c r="G15" s="37" t="s">
        <v>12</v>
      </c>
      <c r="H15" s="36">
        <v>10344.03</v>
      </c>
      <c r="I15" s="36">
        <v>6059429</v>
      </c>
      <c r="J15" s="141">
        <v>9017.00744047619</v>
      </c>
    </row>
    <row r="16" spans="2:10" s="22" customFormat="1" ht="11.25" customHeight="1">
      <c r="B16" s="23"/>
      <c r="C16" s="23"/>
      <c r="D16" s="23"/>
      <c r="E16" s="33" t="s">
        <v>18</v>
      </c>
      <c r="F16" s="36">
        <v>611</v>
      </c>
      <c r="G16" s="37" t="s">
        <v>12</v>
      </c>
      <c r="H16" s="36">
        <v>9167.856</v>
      </c>
      <c r="I16" s="36">
        <v>7653319</v>
      </c>
      <c r="J16" s="141">
        <v>12525.890343698855</v>
      </c>
    </row>
    <row r="17" spans="2:10" s="22" customFormat="1" ht="11.25" customHeight="1">
      <c r="B17" s="23"/>
      <c r="C17" s="23"/>
      <c r="D17" s="23"/>
      <c r="E17" s="33" t="s">
        <v>19</v>
      </c>
      <c r="F17" s="36">
        <v>522</v>
      </c>
      <c r="G17" s="36">
        <v>3185.25</v>
      </c>
      <c r="H17" s="37" t="s">
        <v>12</v>
      </c>
      <c r="I17" s="36">
        <v>1401353</v>
      </c>
      <c r="J17" s="141">
        <v>2684.5842911877394</v>
      </c>
    </row>
    <row r="18" spans="2:10" s="22" customFormat="1" ht="11.25" customHeight="1">
      <c r="B18" s="23"/>
      <c r="C18" s="23"/>
      <c r="D18" s="39"/>
      <c r="E18" s="33" t="s">
        <v>20</v>
      </c>
      <c r="F18" s="36">
        <v>175</v>
      </c>
      <c r="G18" s="36">
        <v>167.41</v>
      </c>
      <c r="H18" s="37" t="s">
        <v>12</v>
      </c>
      <c r="I18" s="36">
        <v>348825</v>
      </c>
      <c r="J18" s="148">
        <v>1993.2857142857142</v>
      </c>
    </row>
    <row r="19" spans="2:10" s="17" customFormat="1" ht="11.25" customHeight="1">
      <c r="B19" s="18"/>
      <c r="C19" s="18"/>
      <c r="D19" s="425" t="s">
        <v>21</v>
      </c>
      <c r="E19" s="425"/>
      <c r="F19" s="29">
        <v>823</v>
      </c>
      <c r="G19" s="30" t="s">
        <v>12</v>
      </c>
      <c r="H19" s="30" t="s">
        <v>12</v>
      </c>
      <c r="I19" s="27">
        <v>3886447</v>
      </c>
      <c r="J19" s="140" t="s">
        <v>12</v>
      </c>
    </row>
    <row r="20" spans="2:10" s="22" customFormat="1" ht="11.25" customHeight="1">
      <c r="B20" s="23"/>
      <c r="C20" s="23"/>
      <c r="D20" s="23"/>
      <c r="E20" s="41" t="s">
        <v>22</v>
      </c>
      <c r="F20" s="42">
        <v>791</v>
      </c>
      <c r="G20" s="42">
        <v>1453.85</v>
      </c>
      <c r="H20" s="37" t="s">
        <v>12</v>
      </c>
      <c r="I20" s="42">
        <v>1268422</v>
      </c>
      <c r="J20" s="141">
        <v>1603.5676359039192</v>
      </c>
    </row>
    <row r="21" spans="2:10" s="22" customFormat="1" ht="11.25" customHeight="1">
      <c r="B21" s="23"/>
      <c r="C21" s="23"/>
      <c r="D21" s="23"/>
      <c r="E21" s="33" t="s">
        <v>23</v>
      </c>
      <c r="F21" s="36">
        <v>63</v>
      </c>
      <c r="G21" s="36">
        <v>245.74</v>
      </c>
      <c r="H21" s="37" t="s">
        <v>12</v>
      </c>
      <c r="I21" s="36">
        <v>98296</v>
      </c>
      <c r="J21" s="141">
        <v>1560.2539682539682</v>
      </c>
    </row>
    <row r="22" spans="2:10" s="22" customFormat="1" ht="11.25" customHeight="1">
      <c r="B22" s="23"/>
      <c r="C22" s="23"/>
      <c r="D22" s="23"/>
      <c r="E22" s="33" t="s">
        <v>24</v>
      </c>
      <c r="F22" s="36">
        <v>114</v>
      </c>
      <c r="G22" s="36">
        <v>1914.5</v>
      </c>
      <c r="H22" s="37" t="s">
        <v>12</v>
      </c>
      <c r="I22" s="36">
        <v>446233</v>
      </c>
      <c r="J22" s="141">
        <v>3914.3245614035086</v>
      </c>
    </row>
    <row r="23" spans="2:10" s="22" customFormat="1" ht="11.25" customHeight="1">
      <c r="B23" s="23"/>
      <c r="C23" s="23"/>
      <c r="D23" s="23"/>
      <c r="E23" s="33" t="s">
        <v>25</v>
      </c>
      <c r="F23" s="36">
        <v>200</v>
      </c>
      <c r="G23" s="37" t="s">
        <v>12</v>
      </c>
      <c r="H23" s="36">
        <v>3655.4</v>
      </c>
      <c r="I23" s="36">
        <v>328786</v>
      </c>
      <c r="J23" s="141">
        <v>1643.93</v>
      </c>
    </row>
    <row r="24" spans="2:10" s="22" customFormat="1" ht="11.25" customHeight="1">
      <c r="B24" s="23"/>
      <c r="C24" s="23"/>
      <c r="D24" s="39"/>
      <c r="E24" s="33" t="s">
        <v>26</v>
      </c>
      <c r="F24" s="36">
        <v>621</v>
      </c>
      <c r="G24" s="37" t="s">
        <v>12</v>
      </c>
      <c r="H24" s="36">
        <v>9690.36</v>
      </c>
      <c r="I24" s="36">
        <v>1744710</v>
      </c>
      <c r="J24" s="148">
        <v>2809.5169082125603</v>
      </c>
    </row>
    <row r="25" spans="2:10" s="17" customFormat="1" ht="11.25" customHeight="1">
      <c r="B25" s="18"/>
      <c r="C25" s="18"/>
      <c r="D25" s="425" t="s">
        <v>27</v>
      </c>
      <c r="E25" s="425"/>
      <c r="F25" s="30" t="s">
        <v>12</v>
      </c>
      <c r="G25" s="30" t="s">
        <v>12</v>
      </c>
      <c r="H25" s="30" t="s">
        <v>12</v>
      </c>
      <c r="I25" s="27">
        <v>-267987</v>
      </c>
      <c r="J25" s="140" t="s">
        <v>12</v>
      </c>
    </row>
    <row r="26" spans="2:10" s="22" customFormat="1" ht="11.25" customHeight="1">
      <c r="B26" s="23"/>
      <c r="C26" s="24"/>
      <c r="D26" s="24"/>
      <c r="E26" s="33" t="s">
        <v>28</v>
      </c>
      <c r="F26" s="43">
        <v>2</v>
      </c>
      <c r="G26" s="37" t="s">
        <v>12</v>
      </c>
      <c r="H26" s="37" t="s">
        <v>12</v>
      </c>
      <c r="I26" s="42">
        <v>-6300</v>
      </c>
      <c r="J26" s="159">
        <v>-3150</v>
      </c>
    </row>
    <row r="27" spans="2:10" s="22" customFormat="1" ht="11.25" customHeight="1">
      <c r="B27" s="23"/>
      <c r="C27" s="23"/>
      <c r="D27" s="23"/>
      <c r="E27" s="33" t="s">
        <v>29</v>
      </c>
      <c r="F27" s="36">
        <v>56</v>
      </c>
      <c r="G27" s="37" t="s">
        <v>12</v>
      </c>
      <c r="H27" s="37" t="s">
        <v>12</v>
      </c>
      <c r="I27" s="36">
        <v>-76356</v>
      </c>
      <c r="J27" s="141">
        <v>-1363.5</v>
      </c>
    </row>
    <row r="28" spans="2:10" s="22" customFormat="1" ht="11.25" customHeight="1">
      <c r="B28" s="23"/>
      <c r="C28" s="23"/>
      <c r="D28" s="23"/>
      <c r="E28" s="33" t="s">
        <v>30</v>
      </c>
      <c r="F28" s="36">
        <v>38</v>
      </c>
      <c r="G28" s="37" t="s">
        <v>12</v>
      </c>
      <c r="H28" s="37" t="s">
        <v>12</v>
      </c>
      <c r="I28" s="36">
        <v>-118259</v>
      </c>
      <c r="J28" s="141">
        <v>-3112.0789473684213</v>
      </c>
    </row>
    <row r="29" spans="2:10" s="22" customFormat="1" ht="11.25" customHeight="1">
      <c r="B29" s="23"/>
      <c r="C29" s="23"/>
      <c r="D29" s="23"/>
      <c r="E29" s="33" t="s">
        <v>31</v>
      </c>
      <c r="F29" s="36">
        <v>2</v>
      </c>
      <c r="G29" s="37" t="s">
        <v>12</v>
      </c>
      <c r="H29" s="37" t="s">
        <v>12</v>
      </c>
      <c r="I29" s="36">
        <v>-38060</v>
      </c>
      <c r="J29" s="141">
        <v>-19030</v>
      </c>
    </row>
    <row r="30" spans="2:10" s="22" customFormat="1" ht="11.25" customHeight="1">
      <c r="B30" s="23"/>
      <c r="C30" s="23"/>
      <c r="D30" s="23"/>
      <c r="E30" s="33" t="s">
        <v>32</v>
      </c>
      <c r="F30" s="36">
        <v>0</v>
      </c>
      <c r="G30" s="37" t="s">
        <v>12</v>
      </c>
      <c r="H30" s="37" t="s">
        <v>12</v>
      </c>
      <c r="I30" s="36">
        <v>0</v>
      </c>
      <c r="J30" s="141">
        <v>0</v>
      </c>
    </row>
    <row r="31" spans="2:10" s="22" customFormat="1" ht="11.25" customHeight="1">
      <c r="B31" s="23"/>
      <c r="C31" s="23"/>
      <c r="D31" s="39"/>
      <c r="E31" s="41" t="s">
        <v>33</v>
      </c>
      <c r="F31" s="42">
        <v>3</v>
      </c>
      <c r="G31" s="37" t="s">
        <v>12</v>
      </c>
      <c r="H31" s="37" t="s">
        <v>12</v>
      </c>
      <c r="I31" s="42">
        <v>-29012</v>
      </c>
      <c r="J31" s="141">
        <v>-9670.666666666666</v>
      </c>
    </row>
    <row r="32" spans="2:10" s="17" customFormat="1" ht="11.25" customHeight="1">
      <c r="B32" s="18"/>
      <c r="C32" s="18"/>
      <c r="D32" s="425" t="s">
        <v>34</v>
      </c>
      <c r="E32" s="425"/>
      <c r="F32" s="44">
        <v>18</v>
      </c>
      <c r="G32" s="30" t="s">
        <v>12</v>
      </c>
      <c r="H32" s="30" t="s">
        <v>12</v>
      </c>
      <c r="I32" s="27">
        <v>60102</v>
      </c>
      <c r="J32" s="140">
        <v>3339</v>
      </c>
    </row>
    <row r="33" spans="2:10" s="17" customFormat="1" ht="11.25" customHeight="1">
      <c r="B33" s="18"/>
      <c r="C33" s="18"/>
      <c r="D33" s="425" t="s">
        <v>35</v>
      </c>
      <c r="E33" s="425"/>
      <c r="F33" s="30" t="s">
        <v>12</v>
      </c>
      <c r="G33" s="30" t="s">
        <v>12</v>
      </c>
      <c r="H33" s="30" t="s">
        <v>12</v>
      </c>
      <c r="I33" s="27">
        <v>-4408</v>
      </c>
      <c r="J33" s="140" t="s">
        <v>12</v>
      </c>
    </row>
    <row r="34" spans="2:10" s="22" customFormat="1" ht="11.25" customHeight="1">
      <c r="B34" s="23"/>
      <c r="C34" s="23"/>
      <c r="D34" s="23"/>
      <c r="E34" s="33" t="s">
        <v>36</v>
      </c>
      <c r="F34" s="36">
        <v>19</v>
      </c>
      <c r="G34" s="37" t="s">
        <v>12</v>
      </c>
      <c r="H34" s="37" t="s">
        <v>12</v>
      </c>
      <c r="I34" s="36">
        <v>-59041</v>
      </c>
      <c r="J34" s="141">
        <v>-3107.4210526315787</v>
      </c>
    </row>
    <row r="35" spans="2:10" s="22" customFormat="1" ht="11.25" customHeight="1">
      <c r="B35" s="23"/>
      <c r="C35" s="23"/>
      <c r="D35" s="23"/>
      <c r="E35" s="33" t="s">
        <v>37</v>
      </c>
      <c r="F35" s="36">
        <v>6</v>
      </c>
      <c r="G35" s="37" t="s">
        <v>12</v>
      </c>
      <c r="H35" s="37" t="s">
        <v>12</v>
      </c>
      <c r="I35" s="36">
        <v>-1974</v>
      </c>
      <c r="J35" s="141">
        <v>-329</v>
      </c>
    </row>
    <row r="36" spans="2:10" s="22" customFormat="1" ht="11.25" customHeight="1">
      <c r="B36" s="23"/>
      <c r="C36" s="23"/>
      <c r="D36" s="23"/>
      <c r="E36" s="33" t="s">
        <v>38</v>
      </c>
      <c r="F36" s="36">
        <v>1</v>
      </c>
      <c r="G36" s="37" t="s">
        <v>12</v>
      </c>
      <c r="H36" s="37" t="s">
        <v>12</v>
      </c>
      <c r="I36" s="36">
        <v>-10479</v>
      </c>
      <c r="J36" s="141">
        <v>-10479</v>
      </c>
    </row>
    <row r="37" spans="2:10" s="22" customFormat="1" ht="11.25" customHeight="1">
      <c r="B37" s="23"/>
      <c r="C37" s="23"/>
      <c r="D37" s="23"/>
      <c r="E37" s="45" t="s">
        <v>39</v>
      </c>
      <c r="F37" s="46">
        <v>40</v>
      </c>
      <c r="G37" s="47" t="s">
        <v>12</v>
      </c>
      <c r="H37" s="47" t="s">
        <v>12</v>
      </c>
      <c r="I37" s="46">
        <v>67086</v>
      </c>
      <c r="J37" s="142">
        <v>1677.15</v>
      </c>
    </row>
    <row r="38" spans="2:10" s="22" customFormat="1" ht="11.25" customHeight="1">
      <c r="B38" s="48"/>
      <c r="C38" s="49"/>
      <c r="D38" s="49"/>
      <c r="E38" s="49"/>
      <c r="F38" s="50"/>
      <c r="G38" s="50"/>
      <c r="H38" s="50"/>
      <c r="I38" s="50"/>
      <c r="J38" s="146"/>
    </row>
    <row r="39" spans="2:10" s="17" customFormat="1" ht="11.25" customHeight="1">
      <c r="B39" s="18"/>
      <c r="C39" s="457" t="s">
        <v>40</v>
      </c>
      <c r="D39" s="457"/>
      <c r="E39" s="457"/>
      <c r="F39" s="27">
        <v>253</v>
      </c>
      <c r="G39" s="38">
        <v>739.74</v>
      </c>
      <c r="H39" s="30" t="s">
        <v>12</v>
      </c>
      <c r="I39" s="27">
        <v>609721</v>
      </c>
      <c r="J39" s="145">
        <v>2409.9644268774705</v>
      </c>
    </row>
    <row r="40" spans="2:10" s="22" customFormat="1" ht="11.25" customHeight="1">
      <c r="B40" s="23"/>
      <c r="C40" s="23"/>
      <c r="D40" s="458" t="s">
        <v>41</v>
      </c>
      <c r="E40" s="458"/>
      <c r="F40" s="36">
        <v>253</v>
      </c>
      <c r="G40" s="38">
        <v>739.74</v>
      </c>
      <c r="H40" s="37" t="s">
        <v>12</v>
      </c>
      <c r="I40" s="36">
        <v>121944.2</v>
      </c>
      <c r="J40" s="141">
        <v>481.9928853754941</v>
      </c>
    </row>
    <row r="41" spans="2:10" s="17" customFormat="1" ht="11.25" customHeight="1">
      <c r="B41" s="18"/>
      <c r="C41" s="18"/>
      <c r="D41" s="425" t="s">
        <v>42</v>
      </c>
      <c r="E41" s="425"/>
      <c r="F41" s="27">
        <v>253</v>
      </c>
      <c r="G41" s="31">
        <v>739.74</v>
      </c>
      <c r="H41" s="30" t="s">
        <v>12</v>
      </c>
      <c r="I41" s="27">
        <v>606856</v>
      </c>
      <c r="J41" s="145">
        <v>2398.6403162055335</v>
      </c>
    </row>
    <row r="42" spans="2:10" s="17" customFormat="1" ht="11.25" customHeight="1">
      <c r="B42" s="18"/>
      <c r="C42" s="18"/>
      <c r="D42" s="19"/>
      <c r="E42" s="41" t="s">
        <v>43</v>
      </c>
      <c r="F42" s="42">
        <v>212</v>
      </c>
      <c r="G42" s="38">
        <v>397.94</v>
      </c>
      <c r="H42" s="37" t="s">
        <v>12</v>
      </c>
      <c r="I42" s="38">
        <v>270934</v>
      </c>
      <c r="J42" s="148">
        <v>1277.9905660377358</v>
      </c>
    </row>
    <row r="43" spans="2:10" s="17" customFormat="1" ht="11.25" customHeight="1">
      <c r="B43" s="18"/>
      <c r="C43" s="18"/>
      <c r="D43" s="24"/>
      <c r="E43" s="41" t="s">
        <v>44</v>
      </c>
      <c r="F43" s="42">
        <v>52</v>
      </c>
      <c r="G43" s="38">
        <v>161.14</v>
      </c>
      <c r="H43" s="37" t="s">
        <v>12</v>
      </c>
      <c r="I43" s="38">
        <v>101019</v>
      </c>
      <c r="J43" s="148">
        <v>1942.673076923077</v>
      </c>
    </row>
    <row r="44" spans="2:10" s="17" customFormat="1" ht="11.25" customHeight="1">
      <c r="B44" s="18"/>
      <c r="C44" s="18"/>
      <c r="D44" s="25"/>
      <c r="E44" s="41" t="s">
        <v>45</v>
      </c>
      <c r="F44" s="42">
        <v>40</v>
      </c>
      <c r="G44" s="38">
        <v>180.66</v>
      </c>
      <c r="H44" s="37" t="s">
        <v>12</v>
      </c>
      <c r="I44" s="38">
        <v>234903</v>
      </c>
      <c r="J44" s="148">
        <v>5872.575</v>
      </c>
    </row>
    <row r="45" spans="2:10" s="17" customFormat="1" ht="11.25" customHeight="1">
      <c r="B45" s="18"/>
      <c r="C45" s="18"/>
      <c r="D45" s="457" t="s">
        <v>46</v>
      </c>
      <c r="E45" s="457"/>
      <c r="F45" s="51">
        <v>5</v>
      </c>
      <c r="G45" s="37" t="s">
        <v>12</v>
      </c>
      <c r="H45" s="37" t="s">
        <v>12</v>
      </c>
      <c r="I45" s="27">
        <v>2865</v>
      </c>
      <c r="J45" s="141">
        <v>573</v>
      </c>
    </row>
    <row r="46" spans="2:10" s="22" customFormat="1" ht="11.25" customHeight="1">
      <c r="B46" s="23"/>
      <c r="C46" s="23"/>
      <c r="D46" s="23"/>
      <c r="E46" s="33" t="s">
        <v>47</v>
      </c>
      <c r="F46" s="36">
        <v>0</v>
      </c>
      <c r="G46" s="37" t="s">
        <v>12</v>
      </c>
      <c r="H46" s="37" t="s">
        <v>12</v>
      </c>
      <c r="I46" s="52">
        <v>0</v>
      </c>
      <c r="J46" s="141">
        <v>0</v>
      </c>
    </row>
    <row r="47" spans="2:10" s="22" customFormat="1" ht="11.25" customHeight="1">
      <c r="B47" s="23"/>
      <c r="C47" s="23"/>
      <c r="D47" s="23"/>
      <c r="E47" s="33" t="s">
        <v>34</v>
      </c>
      <c r="F47" s="36">
        <v>5</v>
      </c>
      <c r="G47" s="37" t="s">
        <v>12</v>
      </c>
      <c r="H47" s="37" t="s">
        <v>12</v>
      </c>
      <c r="I47" s="36">
        <v>2865</v>
      </c>
      <c r="J47" s="141">
        <v>573</v>
      </c>
    </row>
    <row r="48" spans="2:10" s="22" customFormat="1" ht="11.25" customHeight="1">
      <c r="B48" s="23"/>
      <c r="C48" s="23"/>
      <c r="D48" s="23"/>
      <c r="E48" s="33" t="s">
        <v>48</v>
      </c>
      <c r="F48" s="36">
        <v>0</v>
      </c>
      <c r="G48" s="37" t="s">
        <v>12</v>
      </c>
      <c r="H48" s="37" t="s">
        <v>12</v>
      </c>
      <c r="I48" s="36">
        <v>0</v>
      </c>
      <c r="J48" s="141">
        <v>0</v>
      </c>
    </row>
    <row r="49" spans="2:10" s="22" customFormat="1" ht="11.25" customHeight="1">
      <c r="B49" s="23"/>
      <c r="C49" s="23"/>
      <c r="D49" s="23"/>
      <c r="E49" s="53" t="s">
        <v>38</v>
      </c>
      <c r="F49" s="46">
        <v>0</v>
      </c>
      <c r="G49" s="47" t="s">
        <v>12</v>
      </c>
      <c r="H49" s="47" t="s">
        <v>12</v>
      </c>
      <c r="I49" s="46">
        <v>0</v>
      </c>
      <c r="J49" s="157">
        <v>0</v>
      </c>
    </row>
    <row r="50" spans="2:10" s="22" customFormat="1" ht="11.25" customHeight="1">
      <c r="B50" s="55"/>
      <c r="C50" s="56"/>
      <c r="D50" s="56"/>
      <c r="E50" s="56"/>
      <c r="F50" s="57"/>
      <c r="G50" s="57"/>
      <c r="H50" s="57"/>
      <c r="I50" s="57"/>
      <c r="J50" s="150"/>
    </row>
    <row r="51" spans="2:10" s="17" customFormat="1" ht="11.25" customHeight="1">
      <c r="B51" s="18"/>
      <c r="C51" s="448" t="s">
        <v>49</v>
      </c>
      <c r="D51" s="448"/>
      <c r="E51" s="448"/>
      <c r="F51" s="58">
        <v>522</v>
      </c>
      <c r="G51" s="58">
        <v>3185.25</v>
      </c>
      <c r="H51" s="21" t="s">
        <v>12</v>
      </c>
      <c r="I51" s="58">
        <v>556820</v>
      </c>
      <c r="J51" s="151">
        <v>1066.704980842912</v>
      </c>
    </row>
    <row r="52" spans="2:10" s="22" customFormat="1" ht="11.25" customHeight="1">
      <c r="B52" s="55"/>
      <c r="C52" s="56"/>
      <c r="D52" s="56"/>
      <c r="E52" s="56"/>
      <c r="F52" s="57"/>
      <c r="G52" s="57"/>
      <c r="H52" s="57"/>
      <c r="I52" s="57"/>
      <c r="J52" s="150"/>
    </row>
    <row r="53" spans="2:10" s="17" customFormat="1" ht="11.25" customHeight="1">
      <c r="B53" s="18"/>
      <c r="C53" s="420" t="s">
        <v>50</v>
      </c>
      <c r="D53" s="420"/>
      <c r="E53" s="420"/>
      <c r="F53" s="27">
        <v>245</v>
      </c>
      <c r="G53" s="30" t="s">
        <v>12</v>
      </c>
      <c r="H53" s="30" t="s">
        <v>12</v>
      </c>
      <c r="I53" s="29">
        <v>3129819</v>
      </c>
      <c r="J53" s="140">
        <v>12774.771428571428</v>
      </c>
    </row>
    <row r="54" spans="2:10" s="17" customFormat="1" ht="11.25" customHeight="1">
      <c r="B54" s="18"/>
      <c r="C54" s="18"/>
      <c r="D54" s="420" t="s">
        <v>51</v>
      </c>
      <c r="E54" s="420"/>
      <c r="F54" s="29">
        <v>244</v>
      </c>
      <c r="G54" s="30" t="s">
        <v>12</v>
      </c>
      <c r="H54" s="27">
        <v>10266.79</v>
      </c>
      <c r="I54" s="29">
        <v>3172602.5</v>
      </c>
      <c r="J54" s="140">
        <v>13002.469262295082</v>
      </c>
    </row>
    <row r="55" spans="2:10" s="17" customFormat="1" ht="11.25" customHeight="1">
      <c r="B55" s="18"/>
      <c r="C55" s="18"/>
      <c r="D55" s="457" t="s">
        <v>46</v>
      </c>
      <c r="E55" s="457"/>
      <c r="F55" s="30" t="s">
        <v>12</v>
      </c>
      <c r="G55" s="30" t="s">
        <v>12</v>
      </c>
      <c r="H55" s="30" t="s">
        <v>12</v>
      </c>
      <c r="I55" s="27">
        <v>-42783.5</v>
      </c>
      <c r="J55" s="140" t="s">
        <v>12</v>
      </c>
    </row>
    <row r="56" spans="2:10" s="22" customFormat="1" ht="11.25" customHeight="1">
      <c r="B56" s="23"/>
      <c r="C56" s="23"/>
      <c r="D56" s="23"/>
      <c r="E56" s="33" t="s">
        <v>52</v>
      </c>
      <c r="F56" s="36">
        <v>4</v>
      </c>
      <c r="G56" s="37" t="s">
        <v>12</v>
      </c>
      <c r="H56" s="37" t="s">
        <v>12</v>
      </c>
      <c r="I56" s="36">
        <v>-3353.3</v>
      </c>
      <c r="J56" s="141">
        <v>-838.325</v>
      </c>
    </row>
    <row r="57" spans="2:10" s="22" customFormat="1" ht="11.25" customHeight="1">
      <c r="B57" s="23"/>
      <c r="C57" s="23"/>
      <c r="D57" s="23"/>
      <c r="E57" s="33" t="s">
        <v>53</v>
      </c>
      <c r="F57" s="36">
        <v>2</v>
      </c>
      <c r="G57" s="37" t="s">
        <v>12</v>
      </c>
      <c r="H57" s="37" t="s">
        <v>12</v>
      </c>
      <c r="I57" s="36">
        <v>9271</v>
      </c>
      <c r="J57" s="141">
        <v>4635.5</v>
      </c>
    </row>
    <row r="58" spans="2:10" s="22" customFormat="1" ht="11.25" customHeight="1">
      <c r="B58" s="23"/>
      <c r="C58" s="23"/>
      <c r="D58" s="23"/>
      <c r="E58" s="33" t="s">
        <v>36</v>
      </c>
      <c r="F58" s="36">
        <v>0</v>
      </c>
      <c r="G58" s="37" t="s">
        <v>12</v>
      </c>
      <c r="H58" s="37" t="s">
        <v>12</v>
      </c>
      <c r="I58" s="36">
        <v>0</v>
      </c>
      <c r="J58" s="141">
        <v>0</v>
      </c>
    </row>
    <row r="59" spans="2:10" s="22" customFormat="1" ht="11.25" customHeight="1">
      <c r="B59" s="23"/>
      <c r="C59" s="23"/>
      <c r="D59" s="23"/>
      <c r="E59" s="33" t="s">
        <v>54</v>
      </c>
      <c r="F59" s="36">
        <v>12</v>
      </c>
      <c r="G59" s="37" t="s">
        <v>12</v>
      </c>
      <c r="H59" s="37" t="s">
        <v>12</v>
      </c>
      <c r="I59" s="36">
        <v>-48700</v>
      </c>
      <c r="J59" s="141">
        <v>-4058.3333333333335</v>
      </c>
    </row>
    <row r="60" spans="2:10" s="22" customFormat="1" ht="11.25" customHeight="1">
      <c r="B60" s="23"/>
      <c r="C60" s="23"/>
      <c r="D60" s="23"/>
      <c r="E60" s="53" t="s">
        <v>55</v>
      </c>
      <c r="F60" s="47" t="s">
        <v>12</v>
      </c>
      <c r="G60" s="47" t="s">
        <v>12</v>
      </c>
      <c r="H60" s="47" t="s">
        <v>12</v>
      </c>
      <c r="I60" s="46">
        <v>-1.2</v>
      </c>
      <c r="J60" s="142" t="s">
        <v>12</v>
      </c>
    </row>
    <row r="61" spans="2:10" s="22" customFormat="1" ht="11.25" customHeight="1">
      <c r="B61" s="39"/>
      <c r="C61" s="39"/>
      <c r="D61" s="39"/>
      <c r="E61" s="39"/>
      <c r="F61" s="59"/>
      <c r="G61" s="59"/>
      <c r="H61" s="59"/>
      <c r="I61" s="40"/>
      <c r="J61" s="148"/>
    </row>
    <row r="62" spans="2:10" s="17" customFormat="1" ht="11.25" customHeight="1">
      <c r="B62" s="421" t="s">
        <v>56</v>
      </c>
      <c r="C62" s="421"/>
      <c r="D62" s="421"/>
      <c r="E62" s="421"/>
      <c r="F62" s="58">
        <v>41</v>
      </c>
      <c r="G62" s="58">
        <v>226.63</v>
      </c>
      <c r="H62" s="60" t="s">
        <v>12</v>
      </c>
      <c r="I62" s="58">
        <v>226630</v>
      </c>
      <c r="J62" s="151">
        <v>5527.5609756097565</v>
      </c>
    </row>
    <row r="63" spans="1:10" s="61" customFormat="1" ht="5.25" customHeight="1">
      <c r="A63" s="446"/>
      <c r="B63" s="446"/>
      <c r="C63" s="446"/>
      <c r="D63" s="446"/>
      <c r="E63" s="446"/>
      <c r="F63" s="446"/>
      <c r="G63" s="446"/>
      <c r="H63" s="446"/>
      <c r="I63" s="446"/>
      <c r="J63" s="446"/>
    </row>
    <row r="64" spans="1:11" s="64" customFormat="1" ht="11.25">
      <c r="A64" s="447" t="s">
        <v>135</v>
      </c>
      <c r="B64" s="447"/>
      <c r="C64" s="447"/>
      <c r="D64" s="447"/>
      <c r="E64" s="447"/>
      <c r="F64" s="447"/>
      <c r="G64" s="447"/>
      <c r="H64" s="447"/>
      <c r="I64" s="447"/>
      <c r="J64" s="447"/>
      <c r="K64" s="447"/>
    </row>
    <row r="65" spans="1:10" s="65" customFormat="1" ht="5.25" customHeight="1">
      <c r="A65" s="474"/>
      <c r="B65" s="474"/>
      <c r="C65" s="474"/>
      <c r="D65" s="474"/>
      <c r="E65" s="474"/>
      <c r="F65" s="474"/>
      <c r="G65" s="474"/>
      <c r="H65" s="474"/>
      <c r="I65" s="474"/>
      <c r="J65" s="474"/>
    </row>
    <row r="66" spans="1:10" s="66" customFormat="1" ht="11.25" customHeight="1">
      <c r="A66" s="473" t="s">
        <v>57</v>
      </c>
      <c r="B66" s="473"/>
      <c r="C66" s="473"/>
      <c r="D66" s="473"/>
      <c r="E66" s="473"/>
      <c r="F66" s="473"/>
      <c r="G66" s="473"/>
      <c r="H66" s="473"/>
      <c r="I66" s="473"/>
      <c r="J66" s="473"/>
    </row>
    <row r="67" spans="1:10" s="66" customFormat="1" ht="11.25" customHeight="1">
      <c r="A67" s="473" t="s">
        <v>86</v>
      </c>
      <c r="B67" s="473"/>
      <c r="C67" s="473"/>
      <c r="D67" s="473"/>
      <c r="E67" s="473"/>
      <c r="F67" s="473"/>
      <c r="G67" s="473"/>
      <c r="H67" s="473"/>
      <c r="I67" s="473"/>
      <c r="J67" s="473"/>
    </row>
  </sheetData>
  <sheetProtection/>
  <mergeCells count="29">
    <mergeCell ref="A67:J67"/>
    <mergeCell ref="A63:J63"/>
    <mergeCell ref="A65:J65"/>
    <mergeCell ref="A66:J66"/>
    <mergeCell ref="C53:E53"/>
    <mergeCell ref="D54:E54"/>
    <mergeCell ref="D55:E55"/>
    <mergeCell ref="B62:E62"/>
    <mergeCell ref="A64:K64"/>
    <mergeCell ref="D40:E40"/>
    <mergeCell ref="D41:E41"/>
    <mergeCell ref="D45:E45"/>
    <mergeCell ref="C51:E51"/>
    <mergeCell ref="D25:E25"/>
    <mergeCell ref="D32:E32"/>
    <mergeCell ref="D33:E33"/>
    <mergeCell ref="C39:E39"/>
    <mergeCell ref="D13:E13"/>
    <mergeCell ref="D19:E19"/>
    <mergeCell ref="B5:E5"/>
    <mergeCell ref="B6:E6"/>
    <mergeCell ref="B8:J8"/>
    <mergeCell ref="A9:E9"/>
    <mergeCell ref="A1:J1"/>
    <mergeCell ref="A2:J2"/>
    <mergeCell ref="A3:J3"/>
    <mergeCell ref="A4:J4"/>
    <mergeCell ref="B11:E11"/>
    <mergeCell ref="C12:E12"/>
  </mergeCells>
  <printOptions/>
  <pageMargins left="0" right="0" top="0" bottom="0" header="0" footer="0"/>
  <pageSetup fitToHeight="1" fitToWidth="1" horizontalDpi="1200" verticalDpi="12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2.7109375" style="1" customWidth="1"/>
    <col min="2" max="4" width="2.7109375" style="2" customWidth="1"/>
    <col min="5" max="5" width="56.421875" style="2" customWidth="1"/>
    <col min="6" max="8" width="12.7109375" style="2" customWidth="1"/>
    <col min="9" max="9" width="12.7109375" style="3" customWidth="1"/>
    <col min="10" max="10" width="12.7109375" style="144" customWidth="1"/>
    <col min="11" max="16384" width="9.140625" style="1" customWidth="1"/>
  </cols>
  <sheetData>
    <row r="1" spans="1:10" s="4" customFormat="1" ht="15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</row>
    <row r="2" spans="1:10" s="5" customFormat="1" ht="12.75" customHeight="1">
      <c r="A2" s="433" t="s">
        <v>58</v>
      </c>
      <c r="B2" s="433"/>
      <c r="C2" s="433"/>
      <c r="D2" s="433"/>
      <c r="E2" s="433"/>
      <c r="F2" s="433"/>
      <c r="G2" s="433"/>
      <c r="H2" s="433"/>
      <c r="I2" s="433"/>
      <c r="J2" s="433"/>
    </row>
    <row r="3" spans="1:10" s="6" customFormat="1" ht="14.25" customHeight="1">
      <c r="A3" s="434"/>
      <c r="B3" s="434"/>
      <c r="C3" s="434"/>
      <c r="D3" s="434"/>
      <c r="E3" s="434"/>
      <c r="F3" s="434"/>
      <c r="G3" s="434"/>
      <c r="H3" s="434"/>
      <c r="I3" s="434"/>
      <c r="J3" s="434"/>
    </row>
    <row r="4" spans="1:10" s="6" customFormat="1" ht="14.25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</row>
    <row r="5" spans="1:10" s="7" customFormat="1" ht="12" customHeight="1">
      <c r="A5" s="8"/>
      <c r="B5" s="460"/>
      <c r="C5" s="460"/>
      <c r="D5" s="460"/>
      <c r="E5" s="460"/>
      <c r="F5" s="10" t="s">
        <v>1</v>
      </c>
      <c r="G5" s="10" t="s">
        <v>2</v>
      </c>
      <c r="H5" s="10" t="s">
        <v>3</v>
      </c>
      <c r="I5" s="11" t="s">
        <v>4</v>
      </c>
      <c r="J5" s="136" t="s">
        <v>5</v>
      </c>
    </row>
    <row r="6" spans="2:10" s="7" customFormat="1" ht="12" customHeight="1">
      <c r="B6" s="462"/>
      <c r="C6" s="462"/>
      <c r="D6" s="462"/>
      <c r="E6" s="462"/>
      <c r="F6" s="12"/>
      <c r="G6" s="12" t="s">
        <v>6</v>
      </c>
      <c r="H6" s="12" t="s">
        <v>7</v>
      </c>
      <c r="I6" s="13" t="s">
        <v>8</v>
      </c>
      <c r="J6" s="137" t="s">
        <v>9</v>
      </c>
    </row>
    <row r="7" spans="2:10" s="7" customFormat="1" ht="12" customHeight="1">
      <c r="B7" s="9"/>
      <c r="C7" s="9"/>
      <c r="D7" s="9"/>
      <c r="E7" s="9"/>
      <c r="F7" s="9"/>
      <c r="G7" s="9"/>
      <c r="H7" s="9" t="s">
        <v>10</v>
      </c>
      <c r="I7" s="14"/>
      <c r="J7" s="138"/>
    </row>
    <row r="8" spans="1:10" s="15" customFormat="1" ht="12" customHeight="1">
      <c r="A8" s="16"/>
      <c r="B8" s="459"/>
      <c r="C8" s="459"/>
      <c r="D8" s="459"/>
      <c r="E8" s="459"/>
      <c r="F8" s="459"/>
      <c r="G8" s="459"/>
      <c r="H8" s="459"/>
      <c r="I8" s="459"/>
      <c r="J8" s="459"/>
    </row>
    <row r="9" spans="1:10" s="17" customFormat="1" ht="11.25" customHeight="1">
      <c r="A9" s="448" t="s">
        <v>11</v>
      </c>
      <c r="B9" s="448"/>
      <c r="C9" s="448"/>
      <c r="D9" s="448"/>
      <c r="E9" s="448"/>
      <c r="F9" s="20">
        <v>1114</v>
      </c>
      <c r="G9" s="21" t="s">
        <v>12</v>
      </c>
      <c r="H9" s="21" t="s">
        <v>12</v>
      </c>
      <c r="I9" s="20">
        <v>36201688.15</v>
      </c>
      <c r="J9" s="139">
        <v>32497.027064631955</v>
      </c>
    </row>
    <row r="10" spans="1:10" s="22" customFormat="1" ht="11.25" customHeight="1">
      <c r="A10" s="24"/>
      <c r="B10" s="25"/>
      <c r="C10" s="25"/>
      <c r="D10" s="25"/>
      <c r="E10" s="25"/>
      <c r="F10" s="26"/>
      <c r="G10" s="26"/>
      <c r="H10" s="26"/>
      <c r="I10" s="26"/>
      <c r="J10" s="145"/>
    </row>
    <row r="11" spans="2:10" s="17" customFormat="1" ht="11.25" customHeight="1">
      <c r="B11" s="425" t="s">
        <v>13</v>
      </c>
      <c r="C11" s="425"/>
      <c r="D11" s="425"/>
      <c r="E11" s="425"/>
      <c r="F11" s="27">
        <v>1114</v>
      </c>
      <c r="G11" s="28" t="s">
        <v>12</v>
      </c>
      <c r="H11" s="28" t="s">
        <v>12</v>
      </c>
      <c r="I11" s="27">
        <v>35940853.15</v>
      </c>
      <c r="J11" s="145">
        <v>32262.884335727107</v>
      </c>
    </row>
    <row r="12" spans="2:10" s="17" customFormat="1" ht="11.25" customHeight="1">
      <c r="B12" s="18"/>
      <c r="C12" s="420" t="s">
        <v>14</v>
      </c>
      <c r="D12" s="420"/>
      <c r="E12" s="420"/>
      <c r="F12" s="29">
        <v>858</v>
      </c>
      <c r="G12" s="30" t="s">
        <v>12</v>
      </c>
      <c r="H12" s="30" t="s">
        <v>12</v>
      </c>
      <c r="I12" s="29">
        <v>31892772</v>
      </c>
      <c r="J12" s="140">
        <v>37171.06293706294</v>
      </c>
    </row>
    <row r="13" spans="2:10" s="17" customFormat="1" ht="12" customHeight="1">
      <c r="B13" s="24"/>
      <c r="C13" s="24"/>
      <c r="D13" s="420" t="s">
        <v>15</v>
      </c>
      <c r="E13" s="420"/>
      <c r="F13" s="32">
        <v>852</v>
      </c>
      <c r="G13" s="32" t="s">
        <v>12</v>
      </c>
      <c r="H13" s="32" t="s">
        <v>12</v>
      </c>
      <c r="I13" s="29">
        <v>28393874.7</v>
      </c>
      <c r="J13" s="140">
        <v>33326.14401408451</v>
      </c>
    </row>
    <row r="14" spans="2:10" s="22" customFormat="1" ht="11.25" customHeight="1">
      <c r="B14" s="23"/>
      <c r="C14" s="23"/>
      <c r="D14" s="23"/>
      <c r="E14" s="33" t="s">
        <v>16</v>
      </c>
      <c r="F14" s="36">
        <v>852</v>
      </c>
      <c r="G14" s="36">
        <v>13026.21</v>
      </c>
      <c r="H14" s="37" t="s">
        <v>12</v>
      </c>
      <c r="I14" s="36">
        <v>14313590</v>
      </c>
      <c r="J14" s="141">
        <v>16799.9882629108</v>
      </c>
    </row>
    <row r="15" spans="2:10" s="22" customFormat="1" ht="11.25" customHeight="1">
      <c r="B15" s="23"/>
      <c r="C15" s="23"/>
      <c r="D15" s="23"/>
      <c r="E15" s="33" t="s">
        <v>17</v>
      </c>
      <c r="F15" s="36">
        <v>682</v>
      </c>
      <c r="G15" s="37" t="s">
        <v>12</v>
      </c>
      <c r="H15" s="36">
        <v>7363.04</v>
      </c>
      <c r="I15" s="36">
        <v>6023965.65</v>
      </c>
      <c r="J15" s="141">
        <v>8832.794208211144</v>
      </c>
    </row>
    <row r="16" spans="2:10" s="22" customFormat="1" ht="11.25" customHeight="1">
      <c r="B16" s="23"/>
      <c r="C16" s="23"/>
      <c r="D16" s="23"/>
      <c r="E16" s="33" t="s">
        <v>18</v>
      </c>
      <c r="F16" s="36">
        <v>624</v>
      </c>
      <c r="G16" s="37" t="s">
        <v>12</v>
      </c>
      <c r="H16" s="36">
        <v>7721.65</v>
      </c>
      <c r="I16" s="36">
        <v>6304510.55</v>
      </c>
      <c r="J16" s="141">
        <v>10103.382291666667</v>
      </c>
    </row>
    <row r="17" spans="2:10" s="22" customFormat="1" ht="11.25" customHeight="1">
      <c r="B17" s="23"/>
      <c r="C17" s="23"/>
      <c r="D17" s="23"/>
      <c r="E17" s="33" t="s">
        <v>19</v>
      </c>
      <c r="F17" s="36">
        <v>531</v>
      </c>
      <c r="G17" s="36">
        <v>3187.8</v>
      </c>
      <c r="H17" s="37" t="s">
        <v>12</v>
      </c>
      <c r="I17" s="36">
        <v>1404488.5</v>
      </c>
      <c r="J17" s="141">
        <v>2644.987758945386</v>
      </c>
    </row>
    <row r="18" spans="2:10" s="22" customFormat="1" ht="11.25" customHeight="1">
      <c r="B18" s="23"/>
      <c r="C18" s="23"/>
      <c r="D18" s="39"/>
      <c r="E18" s="33" t="s">
        <v>20</v>
      </c>
      <c r="F18" s="36">
        <v>177</v>
      </c>
      <c r="G18" s="36">
        <v>166.86</v>
      </c>
      <c r="H18" s="37" t="s">
        <v>12</v>
      </c>
      <c r="I18" s="36">
        <v>347320</v>
      </c>
      <c r="J18" s="148">
        <v>1962.2598870056497</v>
      </c>
    </row>
    <row r="19" spans="2:10" s="17" customFormat="1" ht="11.25" customHeight="1">
      <c r="B19" s="18"/>
      <c r="C19" s="18"/>
      <c r="D19" s="425" t="s">
        <v>21</v>
      </c>
      <c r="E19" s="425"/>
      <c r="F19" s="30" t="s">
        <v>12</v>
      </c>
      <c r="G19" s="30" t="s">
        <v>12</v>
      </c>
      <c r="H19" s="30" t="s">
        <v>12</v>
      </c>
      <c r="I19" s="27">
        <v>3886823.8</v>
      </c>
      <c r="J19" s="140" t="s">
        <v>12</v>
      </c>
    </row>
    <row r="20" spans="2:10" s="22" customFormat="1" ht="11.25" customHeight="1">
      <c r="B20" s="23"/>
      <c r="C20" s="23"/>
      <c r="D20" s="23"/>
      <c r="E20" s="41" t="s">
        <v>22</v>
      </c>
      <c r="F20" s="42">
        <v>795</v>
      </c>
      <c r="G20" s="42">
        <v>818</v>
      </c>
      <c r="H20" s="37" t="s">
        <v>12</v>
      </c>
      <c r="I20" s="42">
        <v>1226513.5</v>
      </c>
      <c r="J20" s="141">
        <v>1542.7842767295597</v>
      </c>
    </row>
    <row r="21" spans="2:10" s="22" customFormat="1" ht="11.25" customHeight="1">
      <c r="B21" s="23"/>
      <c r="C21" s="23"/>
      <c r="D21" s="23"/>
      <c r="E21" s="33" t="s">
        <v>23</v>
      </c>
      <c r="F21" s="36">
        <v>75</v>
      </c>
      <c r="G21" s="36">
        <v>310</v>
      </c>
      <c r="H21" s="37" t="s">
        <v>12</v>
      </c>
      <c r="I21" s="36">
        <v>124172</v>
      </c>
      <c r="J21" s="141">
        <v>1655.6266666666668</v>
      </c>
    </row>
    <row r="22" spans="2:10" s="22" customFormat="1" ht="11.25" customHeight="1">
      <c r="B22" s="23"/>
      <c r="C22" s="23"/>
      <c r="D22" s="23"/>
      <c r="E22" s="33" t="s">
        <v>24</v>
      </c>
      <c r="F22" s="36">
        <v>108</v>
      </c>
      <c r="G22" s="36">
        <v>1837</v>
      </c>
      <c r="H22" s="37" t="s">
        <v>12</v>
      </c>
      <c r="I22" s="36">
        <v>420493.7</v>
      </c>
      <c r="J22" s="141">
        <v>3893.4601851851853</v>
      </c>
    </row>
    <row r="23" spans="2:10" s="22" customFormat="1" ht="11.25" customHeight="1">
      <c r="B23" s="23"/>
      <c r="C23" s="23"/>
      <c r="D23" s="23"/>
      <c r="E23" s="33" t="s">
        <v>25</v>
      </c>
      <c r="F23" s="36">
        <v>194</v>
      </c>
      <c r="G23" s="37" t="s">
        <v>12</v>
      </c>
      <c r="H23" s="36">
        <v>3538</v>
      </c>
      <c r="I23" s="36">
        <v>315988.5</v>
      </c>
      <c r="J23" s="141">
        <v>1628.8067010309278</v>
      </c>
    </row>
    <row r="24" spans="2:10" s="22" customFormat="1" ht="11.25" customHeight="1">
      <c r="B24" s="23"/>
      <c r="C24" s="23"/>
      <c r="D24" s="39"/>
      <c r="E24" s="33" t="s">
        <v>26</v>
      </c>
      <c r="F24" s="36">
        <v>635</v>
      </c>
      <c r="G24" s="37" t="s">
        <v>12</v>
      </c>
      <c r="H24" s="36">
        <v>10159</v>
      </c>
      <c r="I24" s="36">
        <v>1799656.1</v>
      </c>
      <c r="J24" s="148">
        <v>2834.1040944881893</v>
      </c>
    </row>
    <row r="25" spans="2:10" s="17" customFormat="1" ht="11.25" customHeight="1">
      <c r="B25" s="18"/>
      <c r="C25" s="18"/>
      <c r="D25" s="425" t="s">
        <v>27</v>
      </c>
      <c r="E25" s="425"/>
      <c r="F25" s="30" t="s">
        <v>12</v>
      </c>
      <c r="G25" s="30" t="s">
        <v>12</v>
      </c>
      <c r="H25" s="30" t="s">
        <v>12</v>
      </c>
      <c r="I25" s="27">
        <v>-352792.69999999774</v>
      </c>
      <c r="J25" s="140" t="s">
        <v>12</v>
      </c>
    </row>
    <row r="26" spans="2:10" s="22" customFormat="1" ht="11.25" customHeight="1">
      <c r="B26" s="23"/>
      <c r="C26" s="24"/>
      <c r="D26" s="24"/>
      <c r="E26" s="33" t="s">
        <v>28</v>
      </c>
      <c r="F26" s="43">
        <v>2</v>
      </c>
      <c r="G26" s="37" t="s">
        <v>12</v>
      </c>
      <c r="H26" s="37" t="s">
        <v>12</v>
      </c>
      <c r="I26" s="42">
        <v>-4430.84999999776</v>
      </c>
      <c r="J26" s="159">
        <v>-2215.42499999888</v>
      </c>
    </row>
    <row r="27" spans="2:10" s="22" customFormat="1" ht="11.25" customHeight="1">
      <c r="B27" s="23"/>
      <c r="C27" s="23"/>
      <c r="D27" s="23"/>
      <c r="E27" s="33" t="s">
        <v>29</v>
      </c>
      <c r="F27" s="36">
        <v>61</v>
      </c>
      <c r="G27" s="37" t="s">
        <v>12</v>
      </c>
      <c r="H27" s="37" t="s">
        <v>12</v>
      </c>
      <c r="I27" s="36">
        <v>-155288.9</v>
      </c>
      <c r="J27" s="141">
        <v>-2545.7196721311475</v>
      </c>
    </row>
    <row r="28" spans="2:10" s="22" customFormat="1" ht="11.25" customHeight="1">
      <c r="B28" s="23"/>
      <c r="C28" s="23"/>
      <c r="D28" s="23"/>
      <c r="E28" s="33" t="s">
        <v>30</v>
      </c>
      <c r="F28" s="36">
        <v>39</v>
      </c>
      <c r="G28" s="37" t="s">
        <v>12</v>
      </c>
      <c r="H28" s="37" t="s">
        <v>12</v>
      </c>
      <c r="I28" s="36">
        <v>-148954.1</v>
      </c>
      <c r="J28" s="141">
        <v>-3819.3358974358976</v>
      </c>
    </row>
    <row r="29" spans="2:10" s="22" customFormat="1" ht="11.25" customHeight="1">
      <c r="B29" s="23"/>
      <c r="C29" s="23"/>
      <c r="D29" s="23"/>
      <c r="E29" s="33" t="s">
        <v>31</v>
      </c>
      <c r="F29" s="36">
        <v>3</v>
      </c>
      <c r="G29" s="37" t="s">
        <v>12</v>
      </c>
      <c r="H29" s="37" t="s">
        <v>12</v>
      </c>
      <c r="I29" s="36">
        <v>-44118.85</v>
      </c>
      <c r="J29" s="141">
        <v>-14706.283333333333</v>
      </c>
    </row>
    <row r="30" spans="2:10" s="22" customFormat="1" ht="11.25" customHeight="1">
      <c r="B30" s="23"/>
      <c r="C30" s="23"/>
      <c r="D30" s="39"/>
      <c r="E30" s="33" t="s">
        <v>32</v>
      </c>
      <c r="F30" s="36">
        <v>0</v>
      </c>
      <c r="G30" s="37" t="s">
        <v>12</v>
      </c>
      <c r="H30" s="37" t="s">
        <v>12</v>
      </c>
      <c r="I30" s="36">
        <v>0</v>
      </c>
      <c r="J30" s="141">
        <v>0</v>
      </c>
    </row>
    <row r="31" spans="2:10" s="17" customFormat="1" ht="11.25" customHeight="1">
      <c r="B31" s="18"/>
      <c r="C31" s="18"/>
      <c r="D31" s="425" t="s">
        <v>34</v>
      </c>
      <c r="E31" s="425"/>
      <c r="F31" s="44">
        <v>22</v>
      </c>
      <c r="G31" s="30" t="s">
        <v>12</v>
      </c>
      <c r="H31" s="30" t="s">
        <v>12</v>
      </c>
      <c r="I31" s="27">
        <v>42840.45</v>
      </c>
      <c r="J31" s="140">
        <v>1947.2931818181817</v>
      </c>
    </row>
    <row r="32" spans="2:10" s="17" customFormat="1" ht="11.25" customHeight="1">
      <c r="B32" s="18"/>
      <c r="C32" s="18"/>
      <c r="D32" s="425" t="s">
        <v>35</v>
      </c>
      <c r="E32" s="425"/>
      <c r="F32" s="30" t="s">
        <v>12</v>
      </c>
      <c r="G32" s="30" t="s">
        <v>12</v>
      </c>
      <c r="H32" s="30" t="s">
        <v>12</v>
      </c>
      <c r="I32" s="27">
        <v>-77974.25</v>
      </c>
      <c r="J32" s="140" t="s">
        <v>12</v>
      </c>
    </row>
    <row r="33" spans="2:10" s="22" customFormat="1" ht="11.25" customHeight="1">
      <c r="B33" s="23"/>
      <c r="C33" s="23"/>
      <c r="D33" s="23"/>
      <c r="E33" s="33" t="s">
        <v>36</v>
      </c>
      <c r="F33" s="36">
        <v>34</v>
      </c>
      <c r="G33" s="37" t="s">
        <v>12</v>
      </c>
      <c r="H33" s="37" t="s">
        <v>12</v>
      </c>
      <c r="I33" s="36">
        <v>-65491.1</v>
      </c>
      <c r="J33" s="141">
        <v>-1926.2088235294118</v>
      </c>
    </row>
    <row r="34" spans="2:10" s="22" customFormat="1" ht="11.25" customHeight="1">
      <c r="B34" s="23"/>
      <c r="C34" s="23"/>
      <c r="D34" s="23"/>
      <c r="E34" s="33" t="s">
        <v>54</v>
      </c>
      <c r="F34" s="36">
        <v>1</v>
      </c>
      <c r="G34" s="37" t="s">
        <v>12</v>
      </c>
      <c r="H34" s="37" t="s">
        <v>12</v>
      </c>
      <c r="I34" s="36">
        <v>-547.2</v>
      </c>
      <c r="J34" s="141">
        <v>-547.2</v>
      </c>
    </row>
    <row r="35" spans="2:10" s="22" customFormat="1" ht="11.25" customHeight="1">
      <c r="B35" s="23"/>
      <c r="C35" s="23"/>
      <c r="D35" s="23"/>
      <c r="E35" s="33" t="s">
        <v>38</v>
      </c>
      <c r="F35" s="36">
        <v>10</v>
      </c>
      <c r="G35" s="37" t="s">
        <v>12</v>
      </c>
      <c r="H35" s="37" t="s">
        <v>12</v>
      </c>
      <c r="I35" s="36">
        <v>-11949</v>
      </c>
      <c r="J35" s="141">
        <v>-1194.9</v>
      </c>
    </row>
    <row r="36" spans="2:10" s="22" customFormat="1" ht="11.25" customHeight="1">
      <c r="B36" s="23"/>
      <c r="C36" s="23"/>
      <c r="D36" s="23"/>
      <c r="E36" s="53" t="s">
        <v>55</v>
      </c>
      <c r="F36" s="47" t="s">
        <v>12</v>
      </c>
      <c r="G36" s="47" t="s">
        <v>12</v>
      </c>
      <c r="H36" s="47" t="s">
        <v>12</v>
      </c>
      <c r="I36" s="46">
        <v>13.05</v>
      </c>
      <c r="J36" s="142" t="s">
        <v>12</v>
      </c>
    </row>
    <row r="37" spans="2:10" s="22" customFormat="1" ht="11.25" customHeight="1">
      <c r="B37" s="48"/>
      <c r="C37" s="49"/>
      <c r="D37" s="49"/>
      <c r="E37" s="49"/>
      <c r="F37" s="50"/>
      <c r="G37" s="50"/>
      <c r="H37" s="50"/>
      <c r="I37" s="50"/>
      <c r="J37" s="146"/>
    </row>
    <row r="38" spans="2:10" s="17" customFormat="1" ht="11.25" customHeight="1">
      <c r="B38" s="18"/>
      <c r="C38" s="457" t="s">
        <v>40</v>
      </c>
      <c r="D38" s="457"/>
      <c r="E38" s="457"/>
      <c r="F38" s="27">
        <v>251</v>
      </c>
      <c r="G38" s="38">
        <v>681.915</v>
      </c>
      <c r="H38" s="30" t="s">
        <v>12</v>
      </c>
      <c r="I38" s="27">
        <v>528246</v>
      </c>
      <c r="J38" s="145">
        <v>2104.565737051793</v>
      </c>
    </row>
    <row r="39" spans="2:10" s="22" customFormat="1" ht="11.25" customHeight="1">
      <c r="B39" s="23"/>
      <c r="C39" s="23"/>
      <c r="D39" s="458" t="s">
        <v>41</v>
      </c>
      <c r="E39" s="458"/>
      <c r="F39" s="36">
        <v>251</v>
      </c>
      <c r="G39" s="38">
        <v>681.915</v>
      </c>
      <c r="H39" s="37" t="s">
        <v>12</v>
      </c>
      <c r="I39" s="36">
        <v>105649.2</v>
      </c>
      <c r="J39" s="141">
        <v>420.91314741035853</v>
      </c>
    </row>
    <row r="40" spans="2:10" s="17" customFormat="1" ht="11.25" customHeight="1">
      <c r="B40" s="18"/>
      <c r="C40" s="18"/>
      <c r="D40" s="425" t="s">
        <v>42</v>
      </c>
      <c r="E40" s="425"/>
      <c r="F40" s="27">
        <v>251</v>
      </c>
      <c r="G40" s="30" t="s">
        <v>12</v>
      </c>
      <c r="H40" s="30" t="s">
        <v>12</v>
      </c>
      <c r="I40" s="27">
        <v>531385</v>
      </c>
      <c r="J40" s="145">
        <v>2117.0717131474103</v>
      </c>
    </row>
    <row r="41" spans="2:10" s="17" customFormat="1" ht="11.25" customHeight="1">
      <c r="B41" s="18"/>
      <c r="C41" s="18"/>
      <c r="D41" s="457" t="s">
        <v>46</v>
      </c>
      <c r="E41" s="457"/>
      <c r="F41" s="51">
        <v>2</v>
      </c>
      <c r="G41" s="37" t="s">
        <v>12</v>
      </c>
      <c r="H41" s="37" t="s">
        <v>12</v>
      </c>
      <c r="I41" s="27">
        <v>-3139</v>
      </c>
      <c r="J41" s="141">
        <v>-1569.5</v>
      </c>
    </row>
    <row r="42" spans="2:10" s="22" customFormat="1" ht="11.25" customHeight="1">
      <c r="B42" s="23"/>
      <c r="C42" s="23"/>
      <c r="D42" s="23"/>
      <c r="E42" s="33" t="s">
        <v>47</v>
      </c>
      <c r="F42" s="36">
        <v>0</v>
      </c>
      <c r="G42" s="37" t="s">
        <v>12</v>
      </c>
      <c r="H42" s="37" t="s">
        <v>12</v>
      </c>
      <c r="I42" s="52">
        <v>0</v>
      </c>
      <c r="J42" s="141">
        <v>0</v>
      </c>
    </row>
    <row r="43" spans="2:10" s="22" customFormat="1" ht="11.25" customHeight="1">
      <c r="B43" s="23"/>
      <c r="C43" s="23"/>
      <c r="D43" s="23"/>
      <c r="E43" s="33" t="s">
        <v>34</v>
      </c>
      <c r="F43" s="36">
        <v>0</v>
      </c>
      <c r="G43" s="37" t="s">
        <v>12</v>
      </c>
      <c r="H43" s="37" t="s">
        <v>12</v>
      </c>
      <c r="I43" s="36">
        <v>0</v>
      </c>
      <c r="J43" s="141">
        <v>0</v>
      </c>
    </row>
    <row r="44" spans="2:10" s="22" customFormat="1" ht="11.25" customHeight="1">
      <c r="B44" s="23"/>
      <c r="C44" s="23"/>
      <c r="D44" s="23"/>
      <c r="E44" s="33" t="s">
        <v>48</v>
      </c>
      <c r="F44" s="36">
        <v>2</v>
      </c>
      <c r="G44" s="37" t="s">
        <v>12</v>
      </c>
      <c r="H44" s="37" t="s">
        <v>12</v>
      </c>
      <c r="I44" s="36">
        <v>-3139</v>
      </c>
      <c r="J44" s="141">
        <v>-1569.5</v>
      </c>
    </row>
    <row r="45" spans="2:10" s="22" customFormat="1" ht="11.25" customHeight="1">
      <c r="B45" s="23"/>
      <c r="C45" s="23"/>
      <c r="D45" s="23"/>
      <c r="E45" s="53" t="s">
        <v>38</v>
      </c>
      <c r="F45" s="46">
        <v>0</v>
      </c>
      <c r="G45" s="47" t="s">
        <v>12</v>
      </c>
      <c r="H45" s="47" t="s">
        <v>12</v>
      </c>
      <c r="I45" s="46">
        <v>0</v>
      </c>
      <c r="J45" s="157">
        <v>0</v>
      </c>
    </row>
    <row r="46" spans="2:10" s="22" customFormat="1" ht="11.25" customHeight="1">
      <c r="B46" s="55"/>
      <c r="C46" s="56"/>
      <c r="D46" s="56"/>
      <c r="E46" s="56"/>
      <c r="F46" s="57"/>
      <c r="G46" s="57"/>
      <c r="H46" s="57"/>
      <c r="I46" s="57"/>
      <c r="J46" s="150"/>
    </row>
    <row r="47" spans="2:10" s="17" customFormat="1" ht="11.25" customHeight="1">
      <c r="B47" s="18"/>
      <c r="C47" s="448" t="s">
        <v>49</v>
      </c>
      <c r="D47" s="448"/>
      <c r="E47" s="448"/>
      <c r="F47" s="58">
        <v>531</v>
      </c>
      <c r="G47" s="58">
        <v>3187.8</v>
      </c>
      <c r="H47" s="21" t="s">
        <v>12</v>
      </c>
      <c r="I47" s="58">
        <v>559980</v>
      </c>
      <c r="J47" s="151">
        <v>1054.5762711864406</v>
      </c>
    </row>
    <row r="48" spans="2:10" s="22" customFormat="1" ht="11.25" customHeight="1">
      <c r="B48" s="55"/>
      <c r="C48" s="56"/>
      <c r="D48" s="56"/>
      <c r="E48" s="56"/>
      <c r="F48" s="57"/>
      <c r="G48" s="57"/>
      <c r="H48" s="57"/>
      <c r="I48" s="57"/>
      <c r="J48" s="150"/>
    </row>
    <row r="49" spans="2:10" s="17" customFormat="1" ht="11.25" customHeight="1">
      <c r="B49" s="18"/>
      <c r="C49" s="420" t="s">
        <v>50</v>
      </c>
      <c r="D49" s="420"/>
      <c r="E49" s="420"/>
      <c r="F49" s="27">
        <v>256</v>
      </c>
      <c r="G49" s="30" t="s">
        <v>12</v>
      </c>
      <c r="H49" s="30" t="s">
        <v>12</v>
      </c>
      <c r="I49" s="29">
        <v>2959855.15</v>
      </c>
      <c r="J49" s="140">
        <v>11561.9341796875</v>
      </c>
    </row>
    <row r="50" spans="2:10" s="17" customFormat="1" ht="11.25" customHeight="1">
      <c r="B50" s="18"/>
      <c r="C50" s="18"/>
      <c r="D50" s="420" t="s">
        <v>51</v>
      </c>
      <c r="E50" s="420"/>
      <c r="F50" s="29">
        <v>256</v>
      </c>
      <c r="G50" s="30" t="s">
        <v>12</v>
      </c>
      <c r="H50" s="27">
        <v>10824.795</v>
      </c>
      <c r="I50" s="29">
        <v>3000759</v>
      </c>
      <c r="J50" s="140">
        <v>11721.71484375</v>
      </c>
    </row>
    <row r="51" spans="2:10" s="17" customFormat="1" ht="11.25" customHeight="1">
      <c r="B51" s="18"/>
      <c r="C51" s="18"/>
      <c r="D51" s="457" t="s">
        <v>46</v>
      </c>
      <c r="E51" s="457"/>
      <c r="F51" s="30" t="s">
        <v>12</v>
      </c>
      <c r="G51" s="30" t="s">
        <v>12</v>
      </c>
      <c r="H51" s="30" t="s">
        <v>12</v>
      </c>
      <c r="I51" s="27">
        <v>-40903.85</v>
      </c>
      <c r="J51" s="140" t="s">
        <v>12</v>
      </c>
    </row>
    <row r="52" spans="2:10" s="22" customFormat="1" ht="11.25" customHeight="1">
      <c r="B52" s="23"/>
      <c r="C52" s="23"/>
      <c r="D52" s="23"/>
      <c r="E52" s="33" t="s">
        <v>59</v>
      </c>
      <c r="F52" s="36">
        <v>4</v>
      </c>
      <c r="G52" s="37" t="s">
        <v>12</v>
      </c>
      <c r="H52" s="37" t="s">
        <v>12</v>
      </c>
      <c r="I52" s="36">
        <v>-2465.95</v>
      </c>
      <c r="J52" s="141">
        <v>-616.4875</v>
      </c>
    </row>
    <row r="53" spans="2:10" s="22" customFormat="1" ht="11.25" customHeight="1">
      <c r="B53" s="23"/>
      <c r="C53" s="23"/>
      <c r="D53" s="23"/>
      <c r="E53" s="33" t="s">
        <v>53</v>
      </c>
      <c r="F53" s="36">
        <v>3</v>
      </c>
      <c r="G53" s="37" t="s">
        <v>12</v>
      </c>
      <c r="H53" s="37" t="s">
        <v>12</v>
      </c>
      <c r="I53" s="36">
        <v>6856</v>
      </c>
      <c r="J53" s="141">
        <v>2285.3333333333335</v>
      </c>
    </row>
    <row r="54" spans="2:10" s="22" customFormat="1" ht="11.25" customHeight="1">
      <c r="B54" s="23"/>
      <c r="C54" s="23"/>
      <c r="D54" s="23"/>
      <c r="E54" s="33" t="s">
        <v>36</v>
      </c>
      <c r="F54" s="36">
        <v>1</v>
      </c>
      <c r="G54" s="37" t="s">
        <v>12</v>
      </c>
      <c r="H54" s="37" t="s">
        <v>12</v>
      </c>
      <c r="I54" s="36">
        <v>-1000</v>
      </c>
      <c r="J54" s="141">
        <v>-1000</v>
      </c>
    </row>
    <row r="55" spans="2:10" s="22" customFormat="1" ht="11.25" customHeight="1">
      <c r="B55" s="23"/>
      <c r="C55" s="23"/>
      <c r="D55" s="23"/>
      <c r="E55" s="33" t="s">
        <v>54</v>
      </c>
      <c r="F55" s="36">
        <v>9</v>
      </c>
      <c r="G55" s="37" t="s">
        <v>12</v>
      </c>
      <c r="H55" s="37" t="s">
        <v>12</v>
      </c>
      <c r="I55" s="36">
        <v>-44297.4</v>
      </c>
      <c r="J55" s="141">
        <v>-4921.933333333333</v>
      </c>
    </row>
    <row r="56" spans="2:10" s="22" customFormat="1" ht="11.25" customHeight="1">
      <c r="B56" s="23"/>
      <c r="C56" s="23"/>
      <c r="D56" s="23"/>
      <c r="E56" s="53" t="s">
        <v>55</v>
      </c>
      <c r="F56" s="47" t="s">
        <v>12</v>
      </c>
      <c r="G56" s="47" t="s">
        <v>12</v>
      </c>
      <c r="H56" s="47" t="s">
        <v>12</v>
      </c>
      <c r="I56" s="46">
        <v>3.5</v>
      </c>
      <c r="J56" s="142" t="s">
        <v>12</v>
      </c>
    </row>
    <row r="57" spans="2:10" s="22" customFormat="1" ht="11.25" customHeight="1">
      <c r="B57" s="39"/>
      <c r="C57" s="39"/>
      <c r="D57" s="39"/>
      <c r="E57" s="39"/>
      <c r="F57" s="59"/>
      <c r="G57" s="59"/>
      <c r="H57" s="59"/>
      <c r="I57" s="40"/>
      <c r="J57" s="148"/>
    </row>
    <row r="58" spans="2:10" s="17" customFormat="1" ht="11.25" customHeight="1">
      <c r="B58" s="421" t="s">
        <v>56</v>
      </c>
      <c r="C58" s="421"/>
      <c r="D58" s="421"/>
      <c r="E58" s="421"/>
      <c r="F58" s="58">
        <v>38</v>
      </c>
      <c r="G58" s="58">
        <v>173.89</v>
      </c>
      <c r="H58" s="60" t="s">
        <v>12</v>
      </c>
      <c r="I58" s="58">
        <v>260835</v>
      </c>
      <c r="J58" s="151">
        <v>6864.078947368421</v>
      </c>
    </row>
    <row r="59" spans="1:10" s="61" customFormat="1" ht="5.25" customHeight="1">
      <c r="A59" s="446"/>
      <c r="B59" s="446"/>
      <c r="C59" s="446"/>
      <c r="D59" s="446"/>
      <c r="E59" s="446"/>
      <c r="F59" s="446"/>
      <c r="G59" s="446"/>
      <c r="H59" s="446"/>
      <c r="I59" s="446"/>
      <c r="J59" s="446"/>
    </row>
    <row r="60" spans="1:11" s="64" customFormat="1" ht="11.25">
      <c r="A60" s="447" t="s">
        <v>135</v>
      </c>
      <c r="B60" s="447"/>
      <c r="C60" s="447"/>
      <c r="D60" s="447"/>
      <c r="E60" s="447"/>
      <c r="F60" s="447"/>
      <c r="G60" s="447"/>
      <c r="H60" s="447"/>
      <c r="I60" s="447"/>
      <c r="J60" s="447"/>
      <c r="K60" s="447"/>
    </row>
    <row r="61" spans="1:10" s="65" customFormat="1" ht="5.25" customHeight="1">
      <c r="A61" s="474"/>
      <c r="B61" s="474"/>
      <c r="C61" s="474"/>
      <c r="D61" s="474"/>
      <c r="E61" s="474"/>
      <c r="F61" s="474"/>
      <c r="G61" s="474"/>
      <c r="H61" s="474"/>
      <c r="I61" s="474"/>
      <c r="J61" s="474"/>
    </row>
    <row r="62" spans="1:10" s="66" customFormat="1" ht="11.25" customHeight="1">
      <c r="A62" s="473" t="s">
        <v>60</v>
      </c>
      <c r="B62" s="473"/>
      <c r="C62" s="473"/>
      <c r="D62" s="473"/>
      <c r="E62" s="473"/>
      <c r="F62" s="473"/>
      <c r="G62" s="473"/>
      <c r="H62" s="473"/>
      <c r="I62" s="473"/>
      <c r="J62" s="473"/>
    </row>
    <row r="63" spans="1:10" s="66" customFormat="1" ht="11.25" customHeight="1">
      <c r="A63" s="473" t="s">
        <v>86</v>
      </c>
      <c r="B63" s="473"/>
      <c r="C63" s="473"/>
      <c r="D63" s="473"/>
      <c r="E63" s="473"/>
      <c r="F63" s="473"/>
      <c r="G63" s="473"/>
      <c r="H63" s="473"/>
      <c r="I63" s="473"/>
      <c r="J63" s="473"/>
    </row>
  </sheetData>
  <sheetProtection/>
  <mergeCells count="29">
    <mergeCell ref="A63:J63"/>
    <mergeCell ref="A59:J59"/>
    <mergeCell ref="A61:J61"/>
    <mergeCell ref="A62:J62"/>
    <mergeCell ref="C49:E49"/>
    <mergeCell ref="D50:E50"/>
    <mergeCell ref="D51:E51"/>
    <mergeCell ref="B58:E58"/>
    <mergeCell ref="A60:K60"/>
    <mergeCell ref="D39:E39"/>
    <mergeCell ref="D40:E40"/>
    <mergeCell ref="D41:E41"/>
    <mergeCell ref="C47:E47"/>
    <mergeCell ref="D25:E25"/>
    <mergeCell ref="D31:E31"/>
    <mergeCell ref="D32:E32"/>
    <mergeCell ref="C38:E38"/>
    <mergeCell ref="D13:E13"/>
    <mergeCell ref="D19:E19"/>
    <mergeCell ref="B5:E5"/>
    <mergeCell ref="B6:E6"/>
    <mergeCell ref="B8:J8"/>
    <mergeCell ref="A9:E9"/>
    <mergeCell ref="A1:J1"/>
    <mergeCell ref="A2:J2"/>
    <mergeCell ref="A3:J3"/>
    <mergeCell ref="A4:J4"/>
    <mergeCell ref="B11:E11"/>
    <mergeCell ref="C12:E12"/>
  </mergeCells>
  <printOptions/>
  <pageMargins left="0" right="0" top="0" bottom="0" header="0" footer="0"/>
  <pageSetup fitToHeight="1" fitToWidth="1" horizontalDpi="1200" verticalDpi="12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2.7109375" style="1" customWidth="1"/>
    <col min="2" max="4" width="2.7109375" style="2" customWidth="1"/>
    <col min="5" max="5" width="56.421875" style="2" customWidth="1"/>
    <col min="6" max="8" width="12.7109375" style="2" customWidth="1"/>
    <col min="9" max="9" width="12.7109375" style="3" customWidth="1"/>
    <col min="10" max="10" width="12.7109375" style="144" customWidth="1"/>
    <col min="11" max="16384" width="9.140625" style="1" customWidth="1"/>
  </cols>
  <sheetData>
    <row r="1" spans="1:10" s="4" customFormat="1" ht="15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</row>
    <row r="2" spans="1:10" s="5" customFormat="1" ht="12.75" customHeight="1">
      <c r="A2" s="433" t="s">
        <v>61</v>
      </c>
      <c r="B2" s="433"/>
      <c r="C2" s="433"/>
      <c r="D2" s="433"/>
      <c r="E2" s="433"/>
      <c r="F2" s="433"/>
      <c r="G2" s="433"/>
      <c r="H2" s="433"/>
      <c r="I2" s="433"/>
      <c r="J2" s="433"/>
    </row>
    <row r="3" spans="1:10" s="6" customFormat="1" ht="14.25" customHeight="1">
      <c r="A3" s="434"/>
      <c r="B3" s="434"/>
      <c r="C3" s="434"/>
      <c r="D3" s="434"/>
      <c r="E3" s="434"/>
      <c r="F3" s="434"/>
      <c r="G3" s="434"/>
      <c r="H3" s="434"/>
      <c r="I3" s="434"/>
      <c r="J3" s="434"/>
    </row>
    <row r="4" spans="1:10" s="6" customFormat="1" ht="14.25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</row>
    <row r="5" spans="1:10" s="7" customFormat="1" ht="12" customHeight="1">
      <c r="A5" s="8"/>
      <c r="B5" s="460"/>
      <c r="C5" s="460"/>
      <c r="D5" s="460"/>
      <c r="E5" s="460"/>
      <c r="F5" s="10" t="s">
        <v>1</v>
      </c>
      <c r="G5" s="10" t="s">
        <v>2</v>
      </c>
      <c r="H5" s="10" t="s">
        <v>3</v>
      </c>
      <c r="I5" s="11" t="s">
        <v>4</v>
      </c>
      <c r="J5" s="136" t="s">
        <v>5</v>
      </c>
    </row>
    <row r="6" spans="2:10" s="7" customFormat="1" ht="12" customHeight="1">
      <c r="B6" s="462"/>
      <c r="C6" s="462"/>
      <c r="D6" s="462"/>
      <c r="E6" s="462"/>
      <c r="F6" s="12"/>
      <c r="G6" s="12" t="s">
        <v>6</v>
      </c>
      <c r="H6" s="12" t="s">
        <v>7</v>
      </c>
      <c r="I6" s="13" t="s">
        <v>8</v>
      </c>
      <c r="J6" s="137" t="s">
        <v>9</v>
      </c>
    </row>
    <row r="7" spans="2:10" s="7" customFormat="1" ht="12" customHeight="1">
      <c r="B7" s="9"/>
      <c r="C7" s="9"/>
      <c r="D7" s="9"/>
      <c r="E7" s="9"/>
      <c r="F7" s="9"/>
      <c r="G7" s="9"/>
      <c r="H7" s="9" t="s">
        <v>10</v>
      </c>
      <c r="I7" s="14"/>
      <c r="J7" s="138"/>
    </row>
    <row r="8" spans="1:10" s="15" customFormat="1" ht="12" customHeight="1">
      <c r="A8" s="16"/>
      <c r="B8" s="459"/>
      <c r="C8" s="459"/>
      <c r="D8" s="459"/>
      <c r="E8" s="459"/>
      <c r="F8" s="459"/>
      <c r="G8" s="459"/>
      <c r="H8" s="459"/>
      <c r="I8" s="459"/>
      <c r="J8" s="459"/>
    </row>
    <row r="9" spans="1:10" s="17" customFormat="1" ht="11.25" customHeight="1">
      <c r="A9" s="448" t="s">
        <v>11</v>
      </c>
      <c r="B9" s="448"/>
      <c r="C9" s="448"/>
      <c r="D9" s="448"/>
      <c r="E9" s="448"/>
      <c r="F9" s="67">
        <v>1135</v>
      </c>
      <c r="G9" s="21" t="s">
        <v>12</v>
      </c>
      <c r="H9" s="21" t="s">
        <v>12</v>
      </c>
      <c r="I9" s="67">
        <v>36866560</v>
      </c>
      <c r="J9" s="160">
        <v>32481.550660792953</v>
      </c>
    </row>
    <row r="10" spans="1:10" s="22" customFormat="1" ht="11.25" customHeight="1">
      <c r="A10" s="24"/>
      <c r="B10" s="25"/>
      <c r="C10" s="25"/>
      <c r="D10" s="25"/>
      <c r="E10" s="25"/>
      <c r="F10" s="68"/>
      <c r="G10" s="68"/>
      <c r="H10" s="68"/>
      <c r="I10" s="68"/>
      <c r="J10" s="161"/>
    </row>
    <row r="11" spans="2:10" s="17" customFormat="1" ht="11.25" customHeight="1">
      <c r="B11" s="425" t="s">
        <v>13</v>
      </c>
      <c r="C11" s="425"/>
      <c r="D11" s="425"/>
      <c r="E11" s="425"/>
      <c r="F11" s="69">
        <v>1135</v>
      </c>
      <c r="G11" s="28" t="s">
        <v>12</v>
      </c>
      <c r="H11" s="28" t="s">
        <v>12</v>
      </c>
      <c r="I11" s="69">
        <v>37023319</v>
      </c>
      <c r="J11" s="161">
        <v>32619.664317180617</v>
      </c>
    </row>
    <row r="12" spans="2:10" s="17" customFormat="1" ht="11.25" customHeight="1">
      <c r="B12" s="18"/>
      <c r="C12" s="420" t="s">
        <v>14</v>
      </c>
      <c r="D12" s="420"/>
      <c r="E12" s="420"/>
      <c r="F12" s="70">
        <v>882</v>
      </c>
      <c r="G12" s="30" t="s">
        <v>12</v>
      </c>
      <c r="H12" s="30" t="s">
        <v>12</v>
      </c>
      <c r="I12" s="70">
        <v>33061328.000000004</v>
      </c>
      <c r="J12" s="162">
        <v>37484.5</v>
      </c>
    </row>
    <row r="13" spans="2:10" s="17" customFormat="1" ht="12" customHeight="1">
      <c r="B13" s="24"/>
      <c r="C13" s="24"/>
      <c r="D13" s="420" t="s">
        <v>15</v>
      </c>
      <c r="E13" s="420"/>
      <c r="F13" s="71">
        <v>876</v>
      </c>
      <c r="G13" s="71" t="s">
        <v>12</v>
      </c>
      <c r="H13" s="71" t="s">
        <v>12</v>
      </c>
      <c r="I13" s="70">
        <v>29670483.85</v>
      </c>
      <c r="J13" s="162">
        <v>33870.41535388128</v>
      </c>
    </row>
    <row r="14" spans="2:10" s="22" customFormat="1" ht="11.25" customHeight="1">
      <c r="B14" s="23"/>
      <c r="C14" s="23"/>
      <c r="D14" s="23"/>
      <c r="E14" s="33" t="s">
        <v>16</v>
      </c>
      <c r="F14" s="72">
        <v>876</v>
      </c>
      <c r="G14" s="72">
        <v>13164</v>
      </c>
      <c r="H14" s="37" t="s">
        <v>12</v>
      </c>
      <c r="I14" s="72">
        <v>15374268.9</v>
      </c>
      <c r="J14" s="163">
        <v>17550.54</v>
      </c>
    </row>
    <row r="15" spans="2:10" s="22" customFormat="1" ht="11.25" customHeight="1">
      <c r="B15" s="23"/>
      <c r="C15" s="23"/>
      <c r="D15" s="23"/>
      <c r="E15" s="33" t="s">
        <v>17</v>
      </c>
      <c r="F15" s="72">
        <v>697</v>
      </c>
      <c r="G15" s="37" t="s">
        <v>12</v>
      </c>
      <c r="H15" s="72">
        <v>7265</v>
      </c>
      <c r="I15" s="72">
        <v>6177117.3</v>
      </c>
      <c r="J15" s="163">
        <v>8862.44</v>
      </c>
    </row>
    <row r="16" spans="2:10" s="22" customFormat="1" ht="11.25" customHeight="1">
      <c r="B16" s="23"/>
      <c r="C16" s="23"/>
      <c r="D16" s="23"/>
      <c r="E16" s="33" t="s">
        <v>18</v>
      </c>
      <c r="F16" s="72">
        <v>637</v>
      </c>
      <c r="G16" s="37" t="s">
        <v>12</v>
      </c>
      <c r="H16" s="72">
        <v>7804</v>
      </c>
      <c r="I16" s="72">
        <v>6352829.55</v>
      </c>
      <c r="J16" s="163">
        <v>9973.04</v>
      </c>
    </row>
    <row r="17" spans="2:10" s="22" customFormat="1" ht="11.25" customHeight="1">
      <c r="B17" s="23"/>
      <c r="C17" s="23"/>
      <c r="D17" s="23"/>
      <c r="E17" s="33" t="s">
        <v>19</v>
      </c>
      <c r="F17" s="72">
        <v>544</v>
      </c>
      <c r="G17" s="72">
        <v>3173</v>
      </c>
      <c r="H17" s="37" t="s">
        <v>12</v>
      </c>
      <c r="I17" s="72">
        <v>1398763.1</v>
      </c>
      <c r="J17" s="163">
        <v>2571.26</v>
      </c>
    </row>
    <row r="18" spans="2:10" s="22" customFormat="1" ht="11.25" customHeight="1">
      <c r="B18" s="23"/>
      <c r="C18" s="23"/>
      <c r="D18" s="39"/>
      <c r="E18" s="33" t="s">
        <v>20</v>
      </c>
      <c r="F18" s="72">
        <v>180</v>
      </c>
      <c r="G18" s="72">
        <v>175</v>
      </c>
      <c r="H18" s="37" t="s">
        <v>12</v>
      </c>
      <c r="I18" s="72">
        <v>367505</v>
      </c>
      <c r="J18" s="164">
        <v>2041.69</v>
      </c>
    </row>
    <row r="19" spans="2:10" s="17" customFormat="1" ht="11.25" customHeight="1">
      <c r="B19" s="18"/>
      <c r="C19" s="18"/>
      <c r="D19" s="425" t="s">
        <v>21</v>
      </c>
      <c r="E19" s="425"/>
      <c r="F19" s="30" t="s">
        <v>12</v>
      </c>
      <c r="G19" s="30" t="s">
        <v>12</v>
      </c>
      <c r="H19" s="30" t="s">
        <v>12</v>
      </c>
      <c r="I19" s="69">
        <v>3870542.45</v>
      </c>
      <c r="J19" s="140" t="s">
        <v>12</v>
      </c>
    </row>
    <row r="20" spans="2:10" s="22" customFormat="1" ht="11.25" customHeight="1">
      <c r="B20" s="23"/>
      <c r="C20" s="23"/>
      <c r="D20" s="23"/>
      <c r="E20" s="41" t="s">
        <v>22</v>
      </c>
      <c r="F20" s="63">
        <v>815</v>
      </c>
      <c r="G20" s="63">
        <v>808</v>
      </c>
      <c r="H20" s="37" t="s">
        <v>12</v>
      </c>
      <c r="I20" s="63">
        <v>1253186.5</v>
      </c>
      <c r="J20" s="163">
        <v>1537.65</v>
      </c>
    </row>
    <row r="21" spans="2:10" s="22" customFormat="1" ht="11.25" customHeight="1">
      <c r="B21" s="23"/>
      <c r="C21" s="23"/>
      <c r="D21" s="23"/>
      <c r="E21" s="33" t="s">
        <v>23</v>
      </c>
      <c r="F21" s="72">
        <v>66</v>
      </c>
      <c r="G21" s="72">
        <v>297</v>
      </c>
      <c r="H21" s="37" t="s">
        <v>12</v>
      </c>
      <c r="I21" s="72">
        <v>118792</v>
      </c>
      <c r="J21" s="163">
        <v>1799.88</v>
      </c>
    </row>
    <row r="22" spans="2:10" s="22" customFormat="1" ht="11.25" customHeight="1">
      <c r="B22" s="23"/>
      <c r="C22" s="23"/>
      <c r="D22" s="23"/>
      <c r="E22" s="33" t="s">
        <v>24</v>
      </c>
      <c r="F22" s="72">
        <v>105</v>
      </c>
      <c r="G22" s="72">
        <v>1704</v>
      </c>
      <c r="H22" s="37" t="s">
        <v>12</v>
      </c>
      <c r="I22" s="72">
        <v>399431.2</v>
      </c>
      <c r="J22" s="163">
        <v>3804.11</v>
      </c>
    </row>
    <row r="23" spans="2:10" s="22" customFormat="1" ht="11.25" customHeight="1">
      <c r="B23" s="23"/>
      <c r="C23" s="23"/>
      <c r="D23" s="23"/>
      <c r="E23" s="33" t="s">
        <v>25</v>
      </c>
      <c r="F23" s="72">
        <v>181</v>
      </c>
      <c r="G23" s="37" t="s">
        <v>12</v>
      </c>
      <c r="H23" s="72">
        <v>3466</v>
      </c>
      <c r="I23" s="72">
        <v>304183.8</v>
      </c>
      <c r="J23" s="163">
        <v>1680.57</v>
      </c>
    </row>
    <row r="24" spans="2:10" s="22" customFormat="1" ht="11.25" customHeight="1">
      <c r="B24" s="23"/>
      <c r="C24" s="23"/>
      <c r="D24" s="39"/>
      <c r="E24" s="33" t="s">
        <v>26</v>
      </c>
      <c r="F24" s="72">
        <v>641</v>
      </c>
      <c r="G24" s="37" t="s">
        <v>12</v>
      </c>
      <c r="H24" s="72">
        <v>10177</v>
      </c>
      <c r="I24" s="72">
        <v>1794948.95</v>
      </c>
      <c r="J24" s="164">
        <v>2800.23</v>
      </c>
    </row>
    <row r="25" spans="2:10" s="17" customFormat="1" ht="11.25" customHeight="1">
      <c r="B25" s="18"/>
      <c r="C25" s="18"/>
      <c r="D25" s="425" t="s">
        <v>27</v>
      </c>
      <c r="E25" s="425"/>
      <c r="F25" s="30" t="s">
        <v>12</v>
      </c>
      <c r="G25" s="30" t="s">
        <v>12</v>
      </c>
      <c r="H25" s="30" t="s">
        <v>12</v>
      </c>
      <c r="I25" s="69">
        <v>-452719.2</v>
      </c>
      <c r="J25" s="140" t="s">
        <v>12</v>
      </c>
    </row>
    <row r="26" spans="2:10" s="22" customFormat="1" ht="11.25" customHeight="1">
      <c r="B26" s="23"/>
      <c r="C26" s="24"/>
      <c r="D26" s="24"/>
      <c r="E26" s="33" t="s">
        <v>28</v>
      </c>
      <c r="F26" s="34">
        <v>2</v>
      </c>
      <c r="G26" s="37" t="s">
        <v>12</v>
      </c>
      <c r="H26" s="37" t="s">
        <v>12</v>
      </c>
      <c r="I26" s="63">
        <v>-4572.25</v>
      </c>
      <c r="J26" s="165">
        <v>-2286.13</v>
      </c>
    </row>
    <row r="27" spans="2:10" s="22" customFormat="1" ht="11.25" customHeight="1">
      <c r="B27" s="23"/>
      <c r="C27" s="23"/>
      <c r="D27" s="23"/>
      <c r="E27" s="33" t="s">
        <v>29</v>
      </c>
      <c r="F27" s="72">
        <v>114</v>
      </c>
      <c r="G27" s="37" t="s">
        <v>12</v>
      </c>
      <c r="H27" s="37" t="s">
        <v>12</v>
      </c>
      <c r="I27" s="72">
        <v>-222959.05</v>
      </c>
      <c r="J27" s="163">
        <v>-1955.78</v>
      </c>
    </row>
    <row r="28" spans="2:10" s="22" customFormat="1" ht="11.25" customHeight="1">
      <c r="B28" s="23"/>
      <c r="C28" s="23"/>
      <c r="D28" s="23"/>
      <c r="E28" s="33" t="s">
        <v>30</v>
      </c>
      <c r="F28" s="72">
        <v>31</v>
      </c>
      <c r="G28" s="37" t="s">
        <v>12</v>
      </c>
      <c r="H28" s="37" t="s">
        <v>12</v>
      </c>
      <c r="I28" s="72">
        <v>-186063.8</v>
      </c>
      <c r="J28" s="163">
        <v>-6002.06</v>
      </c>
    </row>
    <row r="29" spans="2:10" s="22" customFormat="1" ht="11.25" customHeight="1">
      <c r="B29" s="23"/>
      <c r="C29" s="23"/>
      <c r="D29" s="23"/>
      <c r="E29" s="33" t="s">
        <v>31</v>
      </c>
      <c r="F29" s="72">
        <v>4</v>
      </c>
      <c r="G29" s="37" t="s">
        <v>12</v>
      </c>
      <c r="H29" s="37" t="s">
        <v>12</v>
      </c>
      <c r="I29" s="72">
        <v>-39124.1</v>
      </c>
      <c r="J29" s="163">
        <v>-9781.03</v>
      </c>
    </row>
    <row r="30" spans="2:10" s="22" customFormat="1" ht="11.25" customHeight="1">
      <c r="B30" s="23"/>
      <c r="C30" s="23"/>
      <c r="D30" s="39"/>
      <c r="E30" s="33" t="s">
        <v>32</v>
      </c>
      <c r="F30" s="72">
        <v>0</v>
      </c>
      <c r="G30" s="37" t="s">
        <v>12</v>
      </c>
      <c r="H30" s="37" t="s">
        <v>12</v>
      </c>
      <c r="I30" s="72">
        <v>0</v>
      </c>
      <c r="J30" s="163">
        <v>0</v>
      </c>
    </row>
    <row r="31" spans="2:10" s="17" customFormat="1" ht="11.25" customHeight="1">
      <c r="B31" s="18"/>
      <c r="C31" s="18"/>
      <c r="D31" s="425" t="s">
        <v>34</v>
      </c>
      <c r="E31" s="425"/>
      <c r="F31" s="34">
        <v>13</v>
      </c>
      <c r="G31" s="30" t="s">
        <v>12</v>
      </c>
      <c r="H31" s="30" t="s">
        <v>12</v>
      </c>
      <c r="I31" s="69">
        <v>8104.1</v>
      </c>
      <c r="J31" s="165">
        <v>623</v>
      </c>
    </row>
    <row r="32" spans="2:10" s="17" customFormat="1" ht="11.25" customHeight="1">
      <c r="B32" s="18"/>
      <c r="C32" s="18"/>
      <c r="D32" s="425" t="s">
        <v>35</v>
      </c>
      <c r="E32" s="425"/>
      <c r="F32" s="30" t="s">
        <v>12</v>
      </c>
      <c r="G32" s="30" t="s">
        <v>12</v>
      </c>
      <c r="H32" s="30" t="s">
        <v>12</v>
      </c>
      <c r="I32" s="69">
        <v>-35083.2</v>
      </c>
      <c r="J32" s="140" t="s">
        <v>12</v>
      </c>
    </row>
    <row r="33" spans="2:10" s="22" customFormat="1" ht="11.25" customHeight="1">
      <c r="B33" s="23"/>
      <c r="C33" s="23"/>
      <c r="D33" s="23"/>
      <c r="E33" s="33" t="s">
        <v>36</v>
      </c>
      <c r="F33" s="72">
        <v>25</v>
      </c>
      <c r="G33" s="37" t="s">
        <v>12</v>
      </c>
      <c r="H33" s="37" t="s">
        <v>12</v>
      </c>
      <c r="I33" s="72">
        <v>-24205.2</v>
      </c>
      <c r="J33" s="163">
        <v>968.2080000000001</v>
      </c>
    </row>
    <row r="34" spans="2:10" s="22" customFormat="1" ht="11.25" customHeight="1">
      <c r="B34" s="23"/>
      <c r="C34" s="23"/>
      <c r="D34" s="23"/>
      <c r="E34" s="33" t="s">
        <v>54</v>
      </c>
      <c r="F34" s="72">
        <v>4</v>
      </c>
      <c r="G34" s="37" t="s">
        <v>12</v>
      </c>
      <c r="H34" s="37" t="s">
        <v>12</v>
      </c>
      <c r="I34" s="72">
        <v>-5224.6</v>
      </c>
      <c r="J34" s="163">
        <v>1306.15</v>
      </c>
    </row>
    <row r="35" spans="2:10" s="22" customFormat="1" ht="11.25" customHeight="1">
      <c r="B35" s="23"/>
      <c r="C35" s="23"/>
      <c r="D35" s="23"/>
      <c r="E35" s="33" t="s">
        <v>38</v>
      </c>
      <c r="F35" s="72">
        <v>2</v>
      </c>
      <c r="G35" s="37" t="s">
        <v>12</v>
      </c>
      <c r="H35" s="37" t="s">
        <v>12</v>
      </c>
      <c r="I35" s="72">
        <v>-5719.5</v>
      </c>
      <c r="J35" s="163">
        <v>2859.75</v>
      </c>
    </row>
    <row r="36" spans="2:10" s="22" customFormat="1" ht="11.25" customHeight="1">
      <c r="B36" s="23"/>
      <c r="C36" s="23"/>
      <c r="D36" s="23"/>
      <c r="E36" s="53" t="s">
        <v>55</v>
      </c>
      <c r="F36" s="47" t="s">
        <v>12</v>
      </c>
      <c r="G36" s="47" t="s">
        <v>12</v>
      </c>
      <c r="H36" s="47" t="s">
        <v>12</v>
      </c>
      <c r="I36" s="35">
        <v>66.1</v>
      </c>
      <c r="J36" s="142" t="s">
        <v>12</v>
      </c>
    </row>
    <row r="37" spans="2:10" s="22" customFormat="1" ht="11.25" customHeight="1">
      <c r="B37" s="48"/>
      <c r="C37" s="49"/>
      <c r="D37" s="49"/>
      <c r="E37" s="49"/>
      <c r="F37" s="49"/>
      <c r="G37" s="49"/>
      <c r="H37" s="49"/>
      <c r="I37" s="49"/>
      <c r="J37" s="166"/>
    </row>
    <row r="38" spans="2:10" s="17" customFormat="1" ht="11.25" customHeight="1">
      <c r="B38" s="18"/>
      <c r="C38" s="457" t="s">
        <v>40</v>
      </c>
      <c r="D38" s="457"/>
      <c r="E38" s="457"/>
      <c r="F38" s="69">
        <v>238</v>
      </c>
      <c r="G38" s="31">
        <v>576.59</v>
      </c>
      <c r="H38" s="30" t="s">
        <v>12</v>
      </c>
      <c r="I38" s="69">
        <v>353756</v>
      </c>
      <c r="J38" s="161">
        <v>1342.7708333333333</v>
      </c>
    </row>
    <row r="39" spans="2:10" s="22" customFormat="1" ht="11.25" customHeight="1">
      <c r="B39" s="23"/>
      <c r="C39" s="23"/>
      <c r="D39" s="458" t="s">
        <v>41</v>
      </c>
      <c r="E39" s="458"/>
      <c r="F39" s="72">
        <v>238</v>
      </c>
      <c r="G39" s="38">
        <v>576.59</v>
      </c>
      <c r="H39" s="37" t="s">
        <v>12</v>
      </c>
      <c r="I39" s="72">
        <v>70751.2</v>
      </c>
      <c r="J39" s="163">
        <v>297.27</v>
      </c>
    </row>
    <row r="40" spans="2:10" s="17" customFormat="1" ht="11.25" customHeight="1">
      <c r="B40" s="18"/>
      <c r="C40" s="18"/>
      <c r="D40" s="425" t="s">
        <v>42</v>
      </c>
      <c r="E40" s="425"/>
      <c r="F40" s="69">
        <v>238</v>
      </c>
      <c r="G40" s="27">
        <f>SUM(G41:G43)</f>
        <v>576.59</v>
      </c>
      <c r="H40" s="30" t="s">
        <v>12</v>
      </c>
      <c r="I40" s="69">
        <v>354660</v>
      </c>
      <c r="J40" s="161">
        <f>SUM(I40/F40)</f>
        <v>1490.1680672268908</v>
      </c>
    </row>
    <row r="41" spans="2:10" s="22" customFormat="1" ht="11.25" customHeight="1">
      <c r="B41" s="23"/>
      <c r="C41" s="23"/>
      <c r="D41" s="23"/>
      <c r="E41" s="33" t="s">
        <v>43</v>
      </c>
      <c r="F41" s="72">
        <v>204</v>
      </c>
      <c r="G41" s="36">
        <f>+I41/5/100</f>
        <v>324.75</v>
      </c>
      <c r="H41" s="37" t="s">
        <v>12</v>
      </c>
      <c r="I41" s="72">
        <v>162375</v>
      </c>
      <c r="J41" s="163">
        <v>795.96</v>
      </c>
    </row>
    <row r="42" spans="2:10" s="22" customFormat="1" ht="11.25" customHeight="1">
      <c r="B42" s="23"/>
      <c r="C42" s="23"/>
      <c r="D42" s="23"/>
      <c r="E42" s="33" t="s">
        <v>44</v>
      </c>
      <c r="F42" s="72">
        <v>43</v>
      </c>
      <c r="G42" s="36">
        <f>+I42/5/100</f>
        <v>119.11</v>
      </c>
      <c r="H42" s="37" t="s">
        <v>12</v>
      </c>
      <c r="I42" s="72">
        <v>59555</v>
      </c>
      <c r="J42" s="163">
        <v>1385</v>
      </c>
    </row>
    <row r="43" spans="2:10" s="22" customFormat="1" ht="11.25" customHeight="1">
      <c r="B43" s="23"/>
      <c r="C43" s="23"/>
      <c r="D43" s="39"/>
      <c r="E43" s="33" t="s">
        <v>45</v>
      </c>
      <c r="F43" s="72">
        <v>28</v>
      </c>
      <c r="G43" s="36">
        <f>+I43/10/100</f>
        <v>132.73</v>
      </c>
      <c r="H43" s="37" t="s">
        <v>12</v>
      </c>
      <c r="I43" s="72">
        <v>132730</v>
      </c>
      <c r="J43" s="164">
        <v>4740.36</v>
      </c>
    </row>
    <row r="44" spans="2:10" s="17" customFormat="1" ht="11.25" customHeight="1">
      <c r="B44" s="18"/>
      <c r="C44" s="18"/>
      <c r="D44" s="457" t="s">
        <v>46</v>
      </c>
      <c r="E44" s="457"/>
      <c r="F44" s="51">
        <v>2</v>
      </c>
      <c r="G44" s="37" t="s">
        <v>12</v>
      </c>
      <c r="H44" s="37" t="s">
        <v>12</v>
      </c>
      <c r="I44" s="69">
        <v>-904</v>
      </c>
      <c r="J44" s="141">
        <v>-452</v>
      </c>
    </row>
    <row r="45" spans="2:10" s="22" customFormat="1" ht="11.25" customHeight="1">
      <c r="B45" s="23"/>
      <c r="C45" s="23"/>
      <c r="D45" s="23"/>
      <c r="E45" s="33" t="s">
        <v>47</v>
      </c>
      <c r="F45" s="72">
        <v>0</v>
      </c>
      <c r="G45" s="37" t="s">
        <v>12</v>
      </c>
      <c r="H45" s="37" t="s">
        <v>12</v>
      </c>
      <c r="I45" s="73">
        <v>0</v>
      </c>
      <c r="J45" s="163">
        <v>0</v>
      </c>
    </row>
    <row r="46" spans="2:10" s="22" customFormat="1" ht="11.25" customHeight="1">
      <c r="B46" s="23"/>
      <c r="C46" s="23"/>
      <c r="D46" s="23"/>
      <c r="E46" s="33" t="s">
        <v>34</v>
      </c>
      <c r="F46" s="72">
        <v>2</v>
      </c>
      <c r="G46" s="37" t="s">
        <v>12</v>
      </c>
      <c r="H46" s="37" t="s">
        <v>12</v>
      </c>
      <c r="I46" s="72">
        <v>-904</v>
      </c>
      <c r="J46" s="163">
        <v>-452</v>
      </c>
    </row>
    <row r="47" spans="2:10" s="22" customFormat="1" ht="11.25" customHeight="1">
      <c r="B47" s="23"/>
      <c r="C47" s="23"/>
      <c r="D47" s="23"/>
      <c r="E47" s="33" t="s">
        <v>48</v>
      </c>
      <c r="F47" s="72">
        <v>0</v>
      </c>
      <c r="G47" s="37" t="s">
        <v>12</v>
      </c>
      <c r="H47" s="37" t="s">
        <v>12</v>
      </c>
      <c r="I47" s="72">
        <v>0</v>
      </c>
      <c r="J47" s="163">
        <v>0</v>
      </c>
    </row>
    <row r="48" spans="2:10" s="22" customFormat="1" ht="11.25" customHeight="1">
      <c r="B48" s="23"/>
      <c r="C48" s="23"/>
      <c r="D48" s="23"/>
      <c r="E48" s="53" t="s">
        <v>38</v>
      </c>
      <c r="F48" s="35">
        <v>0</v>
      </c>
      <c r="G48" s="47" t="s">
        <v>12</v>
      </c>
      <c r="H48" s="47" t="s">
        <v>12</v>
      </c>
      <c r="I48" s="35">
        <v>0</v>
      </c>
      <c r="J48" s="152">
        <v>0</v>
      </c>
    </row>
    <row r="49" spans="2:10" s="22" customFormat="1" ht="11.25" customHeight="1">
      <c r="B49" s="55"/>
      <c r="C49" s="56"/>
      <c r="D49" s="56"/>
      <c r="E49" s="56"/>
      <c r="F49" s="56"/>
      <c r="G49" s="56"/>
      <c r="H49" s="56"/>
      <c r="I49" s="56"/>
      <c r="J49" s="167"/>
    </row>
    <row r="50" spans="2:10" s="17" customFormat="1" ht="11.25" customHeight="1">
      <c r="B50" s="18"/>
      <c r="C50" s="448" t="s">
        <v>49</v>
      </c>
      <c r="D50" s="448"/>
      <c r="E50" s="448"/>
      <c r="F50" s="75">
        <v>544</v>
      </c>
      <c r="G50" s="75">
        <v>3173</v>
      </c>
      <c r="H50" s="21" t="s">
        <v>12</v>
      </c>
      <c r="I50" s="75">
        <v>558073</v>
      </c>
      <c r="J50" s="168">
        <v>1025.87</v>
      </c>
    </row>
    <row r="51" spans="2:10" s="22" customFormat="1" ht="11.25" customHeight="1">
      <c r="B51" s="55"/>
      <c r="C51" s="56"/>
      <c r="D51" s="56"/>
      <c r="E51" s="56"/>
      <c r="F51" s="56"/>
      <c r="G51" s="56"/>
      <c r="H51" s="56"/>
      <c r="I51" s="56"/>
      <c r="J51" s="167"/>
    </row>
    <row r="52" spans="2:10" s="17" customFormat="1" ht="11.25" customHeight="1">
      <c r="B52" s="18"/>
      <c r="C52" s="420" t="s">
        <v>50</v>
      </c>
      <c r="D52" s="420"/>
      <c r="E52" s="420"/>
      <c r="F52" s="69">
        <v>253</v>
      </c>
      <c r="G52" s="30" t="s">
        <v>12</v>
      </c>
      <c r="H52" s="27">
        <f>2219.08+4191.56+5336.27</f>
        <v>11746.91</v>
      </c>
      <c r="I52" s="70">
        <v>3050162</v>
      </c>
      <c r="J52" s="162">
        <v>12055.98</v>
      </c>
    </row>
    <row r="53" spans="2:10" s="17" customFormat="1" ht="11.25" customHeight="1">
      <c r="B53" s="18"/>
      <c r="C53" s="18"/>
      <c r="D53" s="420" t="s">
        <v>51</v>
      </c>
      <c r="E53" s="420"/>
      <c r="F53" s="70">
        <v>253</v>
      </c>
      <c r="G53" s="30" t="s">
        <v>12</v>
      </c>
      <c r="H53" s="27">
        <f>2219.08+4191.56+5336.27</f>
        <v>11746.91</v>
      </c>
      <c r="I53" s="70">
        <v>3052558.25</v>
      </c>
      <c r="J53" s="162">
        <v>12065.45</v>
      </c>
    </row>
    <row r="54" spans="2:10" s="17" customFormat="1" ht="11.25" customHeight="1">
      <c r="B54" s="18"/>
      <c r="C54" s="18"/>
      <c r="D54" s="457" t="s">
        <v>46</v>
      </c>
      <c r="E54" s="457"/>
      <c r="F54" s="30" t="s">
        <v>12</v>
      </c>
      <c r="G54" s="30" t="s">
        <v>12</v>
      </c>
      <c r="H54" s="30" t="s">
        <v>12</v>
      </c>
      <c r="I54" s="69">
        <v>-2396.25</v>
      </c>
      <c r="J54" s="140" t="s">
        <v>12</v>
      </c>
    </row>
    <row r="55" spans="2:10" s="22" customFormat="1" ht="11.25" customHeight="1">
      <c r="B55" s="23"/>
      <c r="C55" s="23"/>
      <c r="D55" s="23"/>
      <c r="E55" s="33" t="s">
        <v>59</v>
      </c>
      <c r="F55" s="72">
        <v>4</v>
      </c>
      <c r="G55" s="37" t="s">
        <v>12</v>
      </c>
      <c r="H55" s="37" t="s">
        <v>12</v>
      </c>
      <c r="I55" s="72">
        <v>-6350.1</v>
      </c>
      <c r="J55" s="163">
        <v>-1587.53</v>
      </c>
    </row>
    <row r="56" spans="2:10" s="22" customFormat="1" ht="11.25" customHeight="1">
      <c r="B56" s="23"/>
      <c r="C56" s="23"/>
      <c r="D56" s="23"/>
      <c r="E56" s="33" t="s">
        <v>53</v>
      </c>
      <c r="F56" s="72">
        <v>4</v>
      </c>
      <c r="G56" s="37" t="s">
        <v>12</v>
      </c>
      <c r="H56" s="37" t="s">
        <v>12</v>
      </c>
      <c r="I56" s="72">
        <v>49100</v>
      </c>
      <c r="J56" s="163">
        <v>12275</v>
      </c>
    </row>
    <row r="57" spans="2:10" s="22" customFormat="1" ht="11.25" customHeight="1">
      <c r="B57" s="23"/>
      <c r="C57" s="23"/>
      <c r="D57" s="23"/>
      <c r="E57" s="33" t="s">
        <v>36</v>
      </c>
      <c r="F57" s="72">
        <v>1</v>
      </c>
      <c r="G57" s="37" t="s">
        <v>12</v>
      </c>
      <c r="H57" s="37" t="s">
        <v>12</v>
      </c>
      <c r="I57" s="72">
        <v>-5148</v>
      </c>
      <c r="J57" s="163">
        <v>-5148</v>
      </c>
    </row>
    <row r="58" spans="2:10" s="22" customFormat="1" ht="11.25" customHeight="1">
      <c r="B58" s="23"/>
      <c r="C58" s="23"/>
      <c r="D58" s="23"/>
      <c r="E58" s="33" t="s">
        <v>54</v>
      </c>
      <c r="F58" s="72">
        <v>11</v>
      </c>
      <c r="G58" s="37" t="s">
        <v>12</v>
      </c>
      <c r="H58" s="37" t="s">
        <v>12</v>
      </c>
      <c r="I58" s="72">
        <v>-39994.9</v>
      </c>
      <c r="J58" s="163">
        <v>-3635.9</v>
      </c>
    </row>
    <row r="59" spans="2:10" s="22" customFormat="1" ht="11.25" customHeight="1">
      <c r="B59" s="23"/>
      <c r="C59" s="23"/>
      <c r="D59" s="23"/>
      <c r="E59" s="53" t="s">
        <v>55</v>
      </c>
      <c r="F59" s="47" t="s">
        <v>12</v>
      </c>
      <c r="G59" s="47" t="s">
        <v>12</v>
      </c>
      <c r="H59" s="47" t="s">
        <v>12</v>
      </c>
      <c r="I59" s="35">
        <v>-3.25</v>
      </c>
      <c r="J59" s="142" t="s">
        <v>12</v>
      </c>
    </row>
    <row r="60" spans="2:10" s="22" customFormat="1" ht="11.25" customHeight="1">
      <c r="B60" s="39"/>
      <c r="C60" s="39"/>
      <c r="D60" s="39"/>
      <c r="E60" s="39"/>
      <c r="F60" s="39"/>
      <c r="G60" s="39"/>
      <c r="H60" s="39"/>
      <c r="I60" s="62"/>
      <c r="J60" s="164"/>
    </row>
    <row r="61" spans="2:10" s="17" customFormat="1" ht="11.25" customHeight="1">
      <c r="B61" s="421" t="s">
        <v>56</v>
      </c>
      <c r="C61" s="421"/>
      <c r="D61" s="421"/>
      <c r="E61" s="421"/>
      <c r="F61" s="75">
        <v>38</v>
      </c>
      <c r="G61" s="58">
        <f>+(16221+773)/100</f>
        <v>169.94</v>
      </c>
      <c r="H61" s="60" t="s">
        <v>12</v>
      </c>
      <c r="I61" s="75">
        <v>253988</v>
      </c>
      <c r="J61" s="168">
        <v>6683.89</v>
      </c>
    </row>
    <row r="62" spans="1:10" s="61" customFormat="1" ht="5.25" customHeight="1">
      <c r="A62" s="446"/>
      <c r="B62" s="446"/>
      <c r="C62" s="446"/>
      <c r="D62" s="446"/>
      <c r="E62" s="446"/>
      <c r="F62" s="446"/>
      <c r="G62" s="446"/>
      <c r="H62" s="446"/>
      <c r="I62" s="446"/>
      <c r="J62" s="446"/>
    </row>
    <row r="63" spans="1:10" s="64" customFormat="1" ht="11.25">
      <c r="A63" s="447" t="s">
        <v>135</v>
      </c>
      <c r="B63" s="447"/>
      <c r="C63" s="447"/>
      <c r="D63" s="447"/>
      <c r="E63" s="447"/>
      <c r="F63" s="447"/>
      <c r="G63" s="447"/>
      <c r="H63" s="447"/>
      <c r="I63" s="447"/>
      <c r="J63" s="447"/>
    </row>
    <row r="64" spans="1:10" s="65" customFormat="1" ht="5.25" customHeight="1">
      <c r="A64" s="474"/>
      <c r="B64" s="474"/>
      <c r="C64" s="474"/>
      <c r="D64" s="474"/>
      <c r="E64" s="474"/>
      <c r="F64" s="474"/>
      <c r="G64" s="474"/>
      <c r="H64" s="474"/>
      <c r="I64" s="474"/>
      <c r="J64" s="474"/>
    </row>
    <row r="65" spans="1:10" s="66" customFormat="1" ht="11.25" customHeight="1">
      <c r="A65" s="473" t="s">
        <v>62</v>
      </c>
      <c r="B65" s="473"/>
      <c r="C65" s="473"/>
      <c r="D65" s="473"/>
      <c r="E65" s="473"/>
      <c r="F65" s="473"/>
      <c r="G65" s="473"/>
      <c r="H65" s="473"/>
      <c r="I65" s="473"/>
      <c r="J65" s="473"/>
    </row>
    <row r="66" spans="1:10" s="66" customFormat="1" ht="11.25" customHeight="1">
      <c r="A66" s="473" t="s">
        <v>86</v>
      </c>
      <c r="B66" s="473"/>
      <c r="C66" s="473"/>
      <c r="D66" s="473"/>
      <c r="E66" s="473"/>
      <c r="F66" s="473"/>
      <c r="G66" s="473"/>
      <c r="H66" s="473"/>
      <c r="I66" s="473"/>
      <c r="J66" s="473"/>
    </row>
  </sheetData>
  <sheetProtection/>
  <mergeCells count="29">
    <mergeCell ref="A66:J66"/>
    <mergeCell ref="A62:J62"/>
    <mergeCell ref="A64:J64"/>
    <mergeCell ref="A65:J65"/>
    <mergeCell ref="C52:E52"/>
    <mergeCell ref="D53:E53"/>
    <mergeCell ref="D54:E54"/>
    <mergeCell ref="B61:E61"/>
    <mergeCell ref="A63:J63"/>
    <mergeCell ref="D39:E39"/>
    <mergeCell ref="D40:E40"/>
    <mergeCell ref="D44:E44"/>
    <mergeCell ref="C50:E50"/>
    <mergeCell ref="D25:E25"/>
    <mergeCell ref="D31:E31"/>
    <mergeCell ref="D32:E32"/>
    <mergeCell ref="C38:E38"/>
    <mergeCell ref="D13:E13"/>
    <mergeCell ref="D19:E19"/>
    <mergeCell ref="B5:E5"/>
    <mergeCell ref="B6:E6"/>
    <mergeCell ref="B8:J8"/>
    <mergeCell ref="A9:E9"/>
    <mergeCell ref="A1:J1"/>
    <mergeCell ref="A2:J2"/>
    <mergeCell ref="A3:J3"/>
    <mergeCell ref="A4:J4"/>
    <mergeCell ref="B11:E11"/>
    <mergeCell ref="C12:E12"/>
  </mergeCells>
  <printOptions/>
  <pageMargins left="0" right="0" top="0" bottom="0" header="0" footer="0"/>
  <pageSetup fitToHeight="1" fitToWidth="1" horizontalDpi="1200" verticalDpi="12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2" width="2.7109375" style="2" customWidth="1"/>
    <col min="3" max="3" width="59.421875" style="2" customWidth="1"/>
    <col min="4" max="5" width="14.7109375" style="3" customWidth="1"/>
    <col min="6" max="6" width="14.7109375" style="144" customWidth="1"/>
    <col min="7" max="16384" width="9.140625" style="1" customWidth="1"/>
  </cols>
  <sheetData>
    <row r="1" spans="1:6" s="4" customFormat="1" ht="15" customHeight="1">
      <c r="A1" s="477"/>
      <c r="B1" s="477"/>
      <c r="C1" s="477"/>
      <c r="D1" s="477"/>
      <c r="E1" s="477"/>
      <c r="F1" s="477"/>
    </row>
    <row r="2" spans="1:6" s="5" customFormat="1" ht="12.75" customHeight="1">
      <c r="A2" s="475" t="s">
        <v>63</v>
      </c>
      <c r="B2" s="475"/>
      <c r="C2" s="475"/>
      <c r="D2" s="475"/>
      <c r="E2" s="475"/>
      <c r="F2" s="475"/>
    </row>
    <row r="3" spans="1:6" s="6" customFormat="1" ht="14.25" customHeight="1">
      <c r="A3" s="476"/>
      <c r="B3" s="476"/>
      <c r="C3" s="476"/>
      <c r="D3" s="476"/>
      <c r="E3" s="476"/>
      <c r="F3" s="476"/>
    </row>
    <row r="4" spans="1:6" s="6" customFormat="1" ht="14.25" customHeight="1">
      <c r="A4" s="476"/>
      <c r="B4" s="476"/>
      <c r="C4" s="476"/>
      <c r="D4" s="476"/>
      <c r="E4" s="476"/>
      <c r="F4" s="476"/>
    </row>
    <row r="5" spans="1:6" s="15" customFormat="1" ht="12" customHeight="1">
      <c r="A5" s="478"/>
      <c r="B5" s="478"/>
      <c r="C5" s="478"/>
      <c r="D5" s="11" t="s">
        <v>4</v>
      </c>
      <c r="E5" s="11" t="s">
        <v>1</v>
      </c>
      <c r="F5" s="136" t="s">
        <v>5</v>
      </c>
    </row>
    <row r="6" spans="1:6" s="15" customFormat="1" ht="12" customHeight="1">
      <c r="A6" s="479"/>
      <c r="B6" s="479"/>
      <c r="C6" s="479"/>
      <c r="D6" s="13" t="s">
        <v>8</v>
      </c>
      <c r="E6" s="13"/>
      <c r="F6" s="137" t="s">
        <v>9</v>
      </c>
    </row>
    <row r="7" spans="1:6" s="15" customFormat="1" ht="12" customHeight="1">
      <c r="A7" s="459"/>
      <c r="B7" s="459"/>
      <c r="C7" s="459"/>
      <c r="D7" s="459"/>
      <c r="E7" s="459"/>
      <c r="F7" s="459"/>
    </row>
    <row r="8" spans="1:6" s="22" customFormat="1" ht="11.25" customHeight="1">
      <c r="A8" s="420" t="s">
        <v>13</v>
      </c>
      <c r="B8" s="420"/>
      <c r="C8" s="420"/>
      <c r="D8" s="72"/>
      <c r="E8" s="72"/>
      <c r="F8" s="73"/>
    </row>
    <row r="9" spans="1:6" s="17" customFormat="1" ht="11.25" customHeight="1">
      <c r="A9" s="76"/>
      <c r="B9" s="420" t="s">
        <v>15</v>
      </c>
      <c r="C9" s="420"/>
      <c r="D9" s="70">
        <v>29373756.05</v>
      </c>
      <c r="E9" s="70"/>
      <c r="F9" s="169"/>
    </row>
    <row r="10" spans="1:6" s="22" customFormat="1" ht="11.25" customHeight="1">
      <c r="A10" s="23"/>
      <c r="B10" s="23"/>
      <c r="C10" s="33" t="s">
        <v>16</v>
      </c>
      <c r="D10" s="72">
        <v>15824075.3</v>
      </c>
      <c r="E10" s="72">
        <v>884</v>
      </c>
      <c r="F10" s="163">
        <v>17900.537669683257</v>
      </c>
    </row>
    <row r="11" spans="1:6" s="22" customFormat="1" ht="11.25" customHeight="1">
      <c r="A11" s="23"/>
      <c r="B11" s="23"/>
      <c r="C11" s="33" t="s">
        <v>17</v>
      </c>
      <c r="D11" s="72">
        <v>5413987.1</v>
      </c>
      <c r="E11" s="72">
        <v>677</v>
      </c>
      <c r="F11" s="163">
        <v>7997.026735598227</v>
      </c>
    </row>
    <row r="12" spans="1:6" s="22" customFormat="1" ht="11.25" customHeight="1">
      <c r="A12" s="23"/>
      <c r="B12" s="23"/>
      <c r="C12" s="33" t="s">
        <v>18</v>
      </c>
      <c r="D12" s="72">
        <v>6389585.55</v>
      </c>
      <c r="E12" s="72">
        <v>648</v>
      </c>
      <c r="F12" s="163">
        <v>9860.471527777778</v>
      </c>
    </row>
    <row r="13" spans="1:6" s="22" customFormat="1" ht="11.25" customHeight="1">
      <c r="A13" s="23"/>
      <c r="B13" s="23"/>
      <c r="C13" s="33" t="s">
        <v>19</v>
      </c>
      <c r="D13" s="72">
        <v>1390833.1</v>
      </c>
      <c r="E13" s="72">
        <v>546</v>
      </c>
      <c r="F13" s="163">
        <v>2547.31336996337</v>
      </c>
    </row>
    <row r="14" spans="1:6" s="22" customFormat="1" ht="11.25" customHeight="1">
      <c r="A14" s="23"/>
      <c r="B14" s="23"/>
      <c r="C14" s="53" t="s">
        <v>20</v>
      </c>
      <c r="D14" s="35">
        <v>355275</v>
      </c>
      <c r="E14" s="35">
        <v>179</v>
      </c>
      <c r="F14" s="152">
        <v>1984.7765363128492</v>
      </c>
    </row>
    <row r="15" spans="1:6" s="22" customFormat="1" ht="11.25" customHeight="1">
      <c r="A15" s="55"/>
      <c r="B15" s="56"/>
      <c r="C15" s="56"/>
      <c r="D15" s="56"/>
      <c r="E15" s="56"/>
      <c r="F15" s="167"/>
    </row>
    <row r="16" spans="1:6" s="22" customFormat="1" ht="11.25" customHeight="1">
      <c r="A16" s="23"/>
      <c r="B16" s="425" t="s">
        <v>21</v>
      </c>
      <c r="C16" s="425"/>
      <c r="D16" s="69">
        <v>3891437.35</v>
      </c>
      <c r="E16" s="69"/>
      <c r="F16" s="165"/>
    </row>
    <row r="17" spans="1:6" s="22" customFormat="1" ht="11.25" customHeight="1">
      <c r="A17" s="23"/>
      <c r="B17" s="23"/>
      <c r="C17" s="41" t="s">
        <v>22</v>
      </c>
      <c r="D17" s="63">
        <v>1242372.5</v>
      </c>
      <c r="E17" s="63">
        <v>822</v>
      </c>
      <c r="F17" s="163">
        <v>1511.4020681265206</v>
      </c>
    </row>
    <row r="18" spans="1:6" s="22" customFormat="1" ht="11.25" customHeight="1">
      <c r="A18" s="23"/>
      <c r="B18" s="23"/>
      <c r="C18" s="33" t="s">
        <v>23</v>
      </c>
      <c r="D18" s="72">
        <v>122304</v>
      </c>
      <c r="E18" s="72">
        <v>66</v>
      </c>
      <c r="F18" s="163">
        <v>1853.090909090909</v>
      </c>
    </row>
    <row r="19" spans="1:6" s="22" customFormat="1" ht="11.25" customHeight="1">
      <c r="A19" s="23"/>
      <c r="B19" s="23"/>
      <c r="C19" s="33" t="s">
        <v>24</v>
      </c>
      <c r="D19" s="72">
        <v>422671.25</v>
      </c>
      <c r="E19" s="72">
        <v>111</v>
      </c>
      <c r="F19" s="163">
        <v>3807.849099099099</v>
      </c>
    </row>
    <row r="20" spans="1:6" s="22" customFormat="1" ht="11.25" customHeight="1">
      <c r="A20" s="23"/>
      <c r="B20" s="23"/>
      <c r="C20" s="33" t="s">
        <v>25</v>
      </c>
      <c r="D20" s="72">
        <v>304907.45</v>
      </c>
      <c r="E20" s="72">
        <v>185</v>
      </c>
      <c r="F20" s="163">
        <v>1648.1483783783785</v>
      </c>
    </row>
    <row r="21" spans="1:6" s="22" customFormat="1" ht="11.25" customHeight="1">
      <c r="A21" s="23"/>
      <c r="B21" s="23"/>
      <c r="C21" s="53" t="s">
        <v>26</v>
      </c>
      <c r="D21" s="35">
        <v>1799182.15</v>
      </c>
      <c r="E21" s="35">
        <v>650</v>
      </c>
      <c r="F21" s="152">
        <v>2767.9725384615385</v>
      </c>
    </row>
    <row r="22" spans="1:6" s="22" customFormat="1" ht="11.25" customHeight="1">
      <c r="A22" s="55"/>
      <c r="B22" s="56"/>
      <c r="C22" s="56"/>
      <c r="D22" s="56"/>
      <c r="E22" s="56"/>
      <c r="F22" s="167"/>
    </row>
    <row r="23" spans="1:6" s="22" customFormat="1" ht="11.25" customHeight="1">
      <c r="A23" s="23"/>
      <c r="B23" s="425" t="s">
        <v>27</v>
      </c>
      <c r="C23" s="425"/>
      <c r="D23" s="69">
        <v>-409142.85</v>
      </c>
      <c r="E23" s="34"/>
      <c r="F23" s="165"/>
    </row>
    <row r="24" spans="1:6" s="22" customFormat="1" ht="11.25" customHeight="1">
      <c r="A24" s="23"/>
      <c r="B24" s="24"/>
      <c r="C24" s="33" t="s">
        <v>28</v>
      </c>
      <c r="D24" s="63">
        <v>-1067.65</v>
      </c>
      <c r="E24" s="34">
        <v>1</v>
      </c>
      <c r="F24" s="165">
        <v>-1068</v>
      </c>
    </row>
    <row r="25" spans="1:6" s="22" customFormat="1" ht="11.25" customHeight="1">
      <c r="A25" s="23"/>
      <c r="B25" s="23"/>
      <c r="C25" s="33" t="s">
        <v>29</v>
      </c>
      <c r="D25" s="72">
        <v>-179585.35</v>
      </c>
      <c r="E25" s="72">
        <v>106</v>
      </c>
      <c r="F25" s="163">
        <v>-1694.20141509434</v>
      </c>
    </row>
    <row r="26" spans="1:6" s="22" customFormat="1" ht="11.25" customHeight="1">
      <c r="A26" s="23"/>
      <c r="B26" s="23"/>
      <c r="C26" s="33" t="s">
        <v>30</v>
      </c>
      <c r="D26" s="72">
        <v>-218942.85</v>
      </c>
      <c r="E26" s="72">
        <v>32</v>
      </c>
      <c r="F26" s="163">
        <v>-6841.9640625</v>
      </c>
    </row>
    <row r="27" spans="1:6" s="22" customFormat="1" ht="11.25" customHeight="1">
      <c r="A27" s="23"/>
      <c r="B27" s="23"/>
      <c r="C27" s="33" t="s">
        <v>31</v>
      </c>
      <c r="D27" s="72">
        <v>-9547</v>
      </c>
      <c r="E27" s="72">
        <v>1</v>
      </c>
      <c r="F27" s="163">
        <v>-9547</v>
      </c>
    </row>
    <row r="28" spans="1:6" s="22" customFormat="1" ht="11.25" customHeight="1">
      <c r="A28" s="23"/>
      <c r="B28" s="23"/>
      <c r="C28" s="53" t="s">
        <v>32</v>
      </c>
      <c r="D28" s="35">
        <v>0</v>
      </c>
      <c r="E28" s="35">
        <v>0</v>
      </c>
      <c r="F28" s="170">
        <v>0</v>
      </c>
    </row>
    <row r="29" spans="1:6" s="22" customFormat="1" ht="11.25" customHeight="1">
      <c r="A29" s="48"/>
      <c r="B29" s="49"/>
      <c r="C29" s="49"/>
      <c r="D29" s="49"/>
      <c r="E29" s="49"/>
      <c r="F29" s="166"/>
    </row>
    <row r="30" spans="1:6" s="22" customFormat="1" ht="11.25" customHeight="1">
      <c r="A30" s="23"/>
      <c r="B30" s="425" t="s">
        <v>64</v>
      </c>
      <c r="C30" s="425"/>
      <c r="D30" s="69">
        <v>93160.6</v>
      </c>
      <c r="E30" s="34"/>
      <c r="F30" s="165"/>
    </row>
    <row r="31" spans="1:6" s="22" customFormat="1" ht="11.25" customHeight="1">
      <c r="A31" s="23"/>
      <c r="B31" s="23"/>
      <c r="C31" s="53" t="s">
        <v>34</v>
      </c>
      <c r="D31" s="35">
        <v>93160.6</v>
      </c>
      <c r="E31" s="35">
        <v>13</v>
      </c>
      <c r="F31" s="152">
        <v>7166.2</v>
      </c>
    </row>
    <row r="32" spans="1:6" s="22" customFormat="1" ht="11.25" customHeight="1">
      <c r="A32" s="55"/>
      <c r="B32" s="56"/>
      <c r="C32" s="56"/>
      <c r="D32" s="56"/>
      <c r="E32" s="56"/>
      <c r="F32" s="167"/>
    </row>
    <row r="33" spans="1:6" s="22" customFormat="1" ht="11.25" customHeight="1">
      <c r="A33" s="23"/>
      <c r="B33" s="425" t="s">
        <v>35</v>
      </c>
      <c r="C33" s="425"/>
      <c r="D33" s="69">
        <v>-226508.15</v>
      </c>
      <c r="E33" s="34"/>
      <c r="F33" s="165"/>
    </row>
    <row r="34" spans="1:6" s="22" customFormat="1" ht="11.25" customHeight="1">
      <c r="A34" s="23"/>
      <c r="B34" s="23"/>
      <c r="C34" s="33" t="s">
        <v>36</v>
      </c>
      <c r="D34" s="72">
        <v>-113673.85</v>
      </c>
      <c r="E34" s="72">
        <v>41</v>
      </c>
      <c r="F34" s="163">
        <v>-2772.53292682927</v>
      </c>
    </row>
    <row r="35" spans="1:6" s="22" customFormat="1" ht="11.25" customHeight="1">
      <c r="A35" s="23"/>
      <c r="B35" s="23"/>
      <c r="C35" s="33" t="s">
        <v>54</v>
      </c>
      <c r="D35" s="72">
        <v>-107703.8</v>
      </c>
      <c r="E35" s="72">
        <v>90</v>
      </c>
      <c r="F35" s="163">
        <v>-1196.70888888889</v>
      </c>
    </row>
    <row r="36" spans="1:6" s="22" customFormat="1" ht="11.25" customHeight="1">
      <c r="A36" s="23"/>
      <c r="B36" s="23"/>
      <c r="C36" s="33" t="s">
        <v>38</v>
      </c>
      <c r="D36" s="72">
        <v>-5153.4</v>
      </c>
      <c r="E36" s="72">
        <v>4</v>
      </c>
      <c r="F36" s="163">
        <v>-1288.35</v>
      </c>
    </row>
    <row r="37" spans="1:6" s="22" customFormat="1" ht="11.25" customHeight="1">
      <c r="A37" s="23"/>
      <c r="B37" s="23"/>
      <c r="C37" s="53" t="s">
        <v>55</v>
      </c>
      <c r="D37" s="35">
        <v>22.9</v>
      </c>
      <c r="E37" s="35"/>
      <c r="F37" s="170"/>
    </row>
    <row r="38" spans="1:6" s="22" customFormat="1" ht="11.25" customHeight="1">
      <c r="A38" s="48"/>
      <c r="B38" s="49"/>
      <c r="C38" s="49"/>
      <c r="D38" s="49"/>
      <c r="E38" s="49"/>
      <c r="F38" s="166"/>
    </row>
    <row r="39" spans="1:6" s="17" customFormat="1" ht="11.25" customHeight="1">
      <c r="A39" s="18"/>
      <c r="B39" s="421" t="s">
        <v>65</v>
      </c>
      <c r="C39" s="421"/>
      <c r="D39" s="75">
        <v>32722703</v>
      </c>
      <c r="E39" s="75">
        <v>891</v>
      </c>
      <c r="F39" s="168">
        <v>36725.81705948373</v>
      </c>
    </row>
    <row r="40" spans="1:6" s="22" customFormat="1" ht="11.25" customHeight="1">
      <c r="A40" s="48"/>
      <c r="B40" s="49"/>
      <c r="C40" s="49"/>
      <c r="D40" s="49"/>
      <c r="E40" s="49"/>
      <c r="F40" s="166"/>
    </row>
    <row r="41" spans="1:6" s="17" customFormat="1" ht="11.25" customHeight="1">
      <c r="A41" s="18"/>
      <c r="B41" s="425" t="s">
        <v>42</v>
      </c>
      <c r="C41" s="425"/>
      <c r="D41" s="69">
        <v>344070</v>
      </c>
      <c r="E41" s="69"/>
      <c r="F41" s="161"/>
    </row>
    <row r="42" spans="1:6" s="22" customFormat="1" ht="11.25" customHeight="1">
      <c r="A42" s="23"/>
      <c r="B42" s="23"/>
      <c r="C42" s="33" t="s">
        <v>43</v>
      </c>
      <c r="D42" s="72">
        <v>160660</v>
      </c>
      <c r="E42" s="72">
        <v>202</v>
      </c>
      <c r="F42" s="163">
        <v>795.3465346534654</v>
      </c>
    </row>
    <row r="43" spans="1:6" s="22" customFormat="1" ht="11.25" customHeight="1">
      <c r="A43" s="23"/>
      <c r="B43" s="23"/>
      <c r="C43" s="33" t="s">
        <v>44</v>
      </c>
      <c r="D43" s="72">
        <v>57790</v>
      </c>
      <c r="E43" s="72">
        <v>42</v>
      </c>
      <c r="F43" s="163">
        <v>1375.952380952381</v>
      </c>
    </row>
    <row r="44" spans="1:6" s="22" customFormat="1" ht="11.25" customHeight="1">
      <c r="A44" s="23"/>
      <c r="B44" s="23"/>
      <c r="C44" s="53" t="s">
        <v>45</v>
      </c>
      <c r="D44" s="35">
        <v>125620</v>
      </c>
      <c r="E44" s="35">
        <v>27</v>
      </c>
      <c r="F44" s="152">
        <v>4652.592592592592</v>
      </c>
    </row>
    <row r="45" spans="1:6" s="22" customFormat="1" ht="11.25" customHeight="1">
      <c r="A45" s="55"/>
      <c r="B45" s="55"/>
      <c r="C45" s="56"/>
      <c r="D45" s="56"/>
      <c r="E45" s="56"/>
      <c r="F45" s="167"/>
    </row>
    <row r="46" spans="1:6" s="17" customFormat="1" ht="11.25" customHeight="1">
      <c r="A46" s="18"/>
      <c r="B46" s="18"/>
      <c r="C46" s="77" t="s">
        <v>46</v>
      </c>
      <c r="D46" s="69">
        <v>-21805</v>
      </c>
      <c r="E46" s="69"/>
      <c r="F46" s="161"/>
    </row>
    <row r="47" spans="1:6" s="22" customFormat="1" ht="11.25" customHeight="1">
      <c r="A47" s="23"/>
      <c r="B47" s="23"/>
      <c r="C47" s="33" t="s">
        <v>47</v>
      </c>
      <c r="D47" s="73">
        <v>-786</v>
      </c>
      <c r="E47" s="72">
        <v>1</v>
      </c>
      <c r="F47" s="163">
        <v>-786</v>
      </c>
    </row>
    <row r="48" spans="1:6" s="22" customFormat="1" ht="11.25" customHeight="1">
      <c r="A48" s="23"/>
      <c r="B48" s="23"/>
      <c r="C48" s="33" t="s">
        <v>34</v>
      </c>
      <c r="D48" s="72">
        <v>941</v>
      </c>
      <c r="E48" s="72">
        <v>5</v>
      </c>
      <c r="F48" s="163">
        <v>188.2</v>
      </c>
    </row>
    <row r="49" spans="1:6" s="22" customFormat="1" ht="11.25" customHeight="1">
      <c r="A49" s="23"/>
      <c r="B49" s="23"/>
      <c r="C49" s="33" t="s">
        <v>48</v>
      </c>
      <c r="D49" s="72">
        <v>-21960</v>
      </c>
      <c r="E49" s="72">
        <v>40</v>
      </c>
      <c r="F49" s="163">
        <v>-549</v>
      </c>
    </row>
    <row r="50" spans="1:6" s="22" customFormat="1" ht="11.25" customHeight="1">
      <c r="A50" s="23"/>
      <c r="B50" s="23"/>
      <c r="C50" s="53" t="s">
        <v>38</v>
      </c>
      <c r="D50" s="35">
        <v>0</v>
      </c>
      <c r="E50" s="35">
        <v>0</v>
      </c>
      <c r="F50" s="152">
        <v>0</v>
      </c>
    </row>
    <row r="51" spans="1:6" s="22" customFormat="1" ht="11.25" customHeight="1">
      <c r="A51" s="55"/>
      <c r="B51" s="56"/>
      <c r="C51" s="56"/>
      <c r="D51" s="56"/>
      <c r="E51" s="56"/>
      <c r="F51" s="167"/>
    </row>
    <row r="52" spans="1:6" s="22" customFormat="1" ht="11.25" customHeight="1">
      <c r="A52" s="23"/>
      <c r="B52" s="481" t="s">
        <v>66</v>
      </c>
      <c r="C52" s="481"/>
      <c r="D52" s="69">
        <v>322265</v>
      </c>
      <c r="E52" s="69">
        <v>240</v>
      </c>
      <c r="F52" s="161">
        <v>1342.7708333333333</v>
      </c>
    </row>
    <row r="53" spans="1:6" s="22" customFormat="1" ht="11.25" customHeight="1">
      <c r="A53" s="23"/>
      <c r="B53" s="23"/>
      <c r="C53" s="78" t="s">
        <v>41</v>
      </c>
      <c r="D53" s="79">
        <v>64453</v>
      </c>
      <c r="E53" s="79">
        <v>240</v>
      </c>
      <c r="F53" s="152">
        <v>268.5541666666667</v>
      </c>
    </row>
    <row r="54" spans="1:6" s="22" customFormat="1" ht="11.25" customHeight="1">
      <c r="A54" s="55"/>
      <c r="B54" s="56"/>
      <c r="C54" s="56"/>
      <c r="D54" s="56"/>
      <c r="E54" s="56"/>
      <c r="F54" s="167"/>
    </row>
    <row r="55" spans="1:6" s="17" customFormat="1" ht="11.25" customHeight="1">
      <c r="A55" s="18"/>
      <c r="B55" s="421" t="s">
        <v>49</v>
      </c>
      <c r="C55" s="421"/>
      <c r="D55" s="75">
        <v>555683</v>
      </c>
      <c r="E55" s="75">
        <v>547</v>
      </c>
      <c r="F55" s="168">
        <v>1015.8738574040219</v>
      </c>
    </row>
    <row r="56" spans="1:6" s="22" customFormat="1" ht="11.25" customHeight="1">
      <c r="A56" s="55"/>
      <c r="B56" s="56"/>
      <c r="C56" s="56"/>
      <c r="D56" s="56"/>
      <c r="E56" s="56"/>
      <c r="F56" s="167"/>
    </row>
    <row r="57" spans="1:6" s="22" customFormat="1" ht="11.25" customHeight="1">
      <c r="A57" s="23"/>
      <c r="B57" s="425" t="s">
        <v>67</v>
      </c>
      <c r="C57" s="425"/>
      <c r="D57" s="69">
        <v>3025134</v>
      </c>
      <c r="E57" s="34"/>
      <c r="F57" s="165"/>
    </row>
    <row r="58" spans="1:6" s="22" customFormat="1" ht="11.25" customHeight="1">
      <c r="A58" s="23"/>
      <c r="B58" s="23"/>
      <c r="C58" s="53" t="s">
        <v>51</v>
      </c>
      <c r="D58" s="35">
        <v>3025134</v>
      </c>
      <c r="E58" s="35">
        <v>265</v>
      </c>
      <c r="F58" s="170">
        <v>11415.6</v>
      </c>
    </row>
    <row r="59" spans="1:6" s="22" customFormat="1" ht="11.25" customHeight="1">
      <c r="A59" s="55"/>
      <c r="B59" s="55"/>
      <c r="C59" s="56"/>
      <c r="D59" s="56"/>
      <c r="E59" s="56"/>
      <c r="F59" s="167"/>
    </row>
    <row r="60" spans="1:6" s="17" customFormat="1" ht="11.25" customHeight="1">
      <c r="A60" s="18"/>
      <c r="B60" s="18"/>
      <c r="C60" s="77" t="s">
        <v>46</v>
      </c>
      <c r="D60" s="69">
        <v>-39335</v>
      </c>
      <c r="E60" s="69"/>
      <c r="F60" s="161"/>
    </row>
    <row r="61" spans="1:6" s="22" customFormat="1" ht="11.25" customHeight="1">
      <c r="A61" s="23"/>
      <c r="B61" s="23"/>
      <c r="C61" s="33" t="s">
        <v>59</v>
      </c>
      <c r="D61" s="72">
        <v>-7180</v>
      </c>
      <c r="E61" s="72">
        <v>4</v>
      </c>
      <c r="F61" s="163">
        <v>-1795</v>
      </c>
    </row>
    <row r="62" spans="1:6" s="22" customFormat="1" ht="11.25" customHeight="1">
      <c r="A62" s="23"/>
      <c r="B62" s="23"/>
      <c r="C62" s="33" t="s">
        <v>53</v>
      </c>
      <c r="D62" s="72">
        <v>21350</v>
      </c>
      <c r="E62" s="72">
        <v>3</v>
      </c>
      <c r="F62" s="163">
        <v>7116.666666666667</v>
      </c>
    </row>
    <row r="63" spans="1:6" s="22" customFormat="1" ht="11.25" customHeight="1">
      <c r="A63" s="23"/>
      <c r="B63" s="23"/>
      <c r="C63" s="33" t="s">
        <v>36</v>
      </c>
      <c r="D63" s="72">
        <v>0</v>
      </c>
      <c r="E63" s="72">
        <v>0</v>
      </c>
      <c r="F63" s="163">
        <v>0</v>
      </c>
    </row>
    <row r="64" spans="1:6" s="22" customFormat="1" ht="11.25" customHeight="1">
      <c r="A64" s="23"/>
      <c r="B64" s="23"/>
      <c r="C64" s="33" t="s">
        <v>54</v>
      </c>
      <c r="D64" s="72">
        <v>-53506</v>
      </c>
      <c r="E64" s="72">
        <v>28</v>
      </c>
      <c r="F64" s="163">
        <v>-1910.92857142857</v>
      </c>
    </row>
    <row r="65" spans="1:6" s="22" customFormat="1" ht="11.25" customHeight="1">
      <c r="A65" s="23"/>
      <c r="B65" s="23"/>
      <c r="C65" s="53" t="s">
        <v>55</v>
      </c>
      <c r="D65" s="35">
        <v>1</v>
      </c>
      <c r="E65" s="35" t="s">
        <v>68</v>
      </c>
      <c r="F65" s="170" t="s">
        <v>68</v>
      </c>
    </row>
    <row r="66" spans="1:6" s="22" customFormat="1" ht="11.25" customHeight="1">
      <c r="A66" s="23"/>
      <c r="B66" s="39"/>
      <c r="C66" s="39"/>
      <c r="D66" s="39"/>
      <c r="E66" s="39"/>
      <c r="F66" s="171"/>
    </row>
    <row r="67" spans="1:6" s="22" customFormat="1" ht="11.25" customHeight="1">
      <c r="A67" s="23"/>
      <c r="B67" s="421" t="s">
        <v>69</v>
      </c>
      <c r="C67" s="421"/>
      <c r="D67" s="75">
        <v>2985799</v>
      </c>
      <c r="E67" s="75">
        <v>265</v>
      </c>
      <c r="F67" s="168">
        <v>11267.16603773585</v>
      </c>
    </row>
    <row r="68" spans="1:6" s="22" customFormat="1" ht="11.25" customHeight="1">
      <c r="A68" s="480"/>
      <c r="B68" s="480"/>
      <c r="C68" s="480"/>
      <c r="D68" s="480"/>
      <c r="E68" s="480"/>
      <c r="F68" s="480"/>
    </row>
    <row r="69" spans="1:6" s="17" customFormat="1" ht="11.25" customHeight="1">
      <c r="A69" s="420" t="s">
        <v>70</v>
      </c>
      <c r="B69" s="420"/>
      <c r="C69" s="420"/>
      <c r="D69" s="70">
        <v>36586450</v>
      </c>
      <c r="E69" s="70">
        <v>1157</v>
      </c>
      <c r="F69" s="162">
        <v>31621.823681936043</v>
      </c>
    </row>
    <row r="70" spans="1:6" s="17" customFormat="1" ht="11.25" customHeight="1">
      <c r="A70" s="425" t="s">
        <v>56</v>
      </c>
      <c r="B70" s="425"/>
      <c r="C70" s="425"/>
      <c r="D70" s="69">
        <v>280110</v>
      </c>
      <c r="E70" s="69">
        <v>38</v>
      </c>
      <c r="F70" s="162">
        <v>7371.315789473684</v>
      </c>
    </row>
    <row r="71" spans="1:6" s="22" customFormat="1" ht="11.25" customHeight="1">
      <c r="A71" s="448" t="s">
        <v>71</v>
      </c>
      <c r="B71" s="448"/>
      <c r="C71" s="448"/>
      <c r="D71" s="80">
        <v>36866560</v>
      </c>
      <c r="E71" s="80">
        <v>1157</v>
      </c>
      <c r="F71" s="160">
        <v>31863.923941227313</v>
      </c>
    </row>
    <row r="72" spans="1:6" s="61" customFormat="1" ht="5.25" customHeight="1">
      <c r="A72" s="482"/>
      <c r="B72" s="482"/>
      <c r="C72" s="482"/>
      <c r="D72" s="482"/>
      <c r="E72" s="482"/>
      <c r="F72" s="482"/>
    </row>
    <row r="73" spans="1:6" s="64" customFormat="1" ht="11.25">
      <c r="A73" s="447" t="s">
        <v>135</v>
      </c>
      <c r="B73" s="447"/>
      <c r="C73" s="447"/>
      <c r="D73" s="447"/>
      <c r="E73" s="447"/>
      <c r="F73" s="447"/>
    </row>
    <row r="74" spans="1:6" s="65" customFormat="1" ht="5.25" customHeight="1">
      <c r="A74" s="474"/>
      <c r="B74" s="474"/>
      <c r="C74" s="474"/>
      <c r="D74" s="474"/>
      <c r="E74" s="474"/>
      <c r="F74" s="474"/>
    </row>
    <row r="75" spans="1:6" s="66" customFormat="1" ht="11.25" customHeight="1">
      <c r="A75" s="473" t="s">
        <v>72</v>
      </c>
      <c r="B75" s="473"/>
      <c r="C75" s="473"/>
      <c r="D75" s="473"/>
      <c r="E75" s="473"/>
      <c r="F75" s="473"/>
    </row>
    <row r="76" spans="1:6" s="66" customFormat="1" ht="11.25" customHeight="1">
      <c r="A76" s="473" t="s">
        <v>86</v>
      </c>
      <c r="B76" s="473"/>
      <c r="C76" s="473"/>
      <c r="D76" s="473"/>
      <c r="E76" s="473"/>
      <c r="F76" s="473"/>
    </row>
  </sheetData>
  <sheetProtection/>
  <mergeCells count="28">
    <mergeCell ref="A69:C69"/>
    <mergeCell ref="A70:C70"/>
    <mergeCell ref="A71:C71"/>
    <mergeCell ref="A76:F76"/>
    <mergeCell ref="A72:F72"/>
    <mergeCell ref="A74:F74"/>
    <mergeCell ref="A75:F75"/>
    <mergeCell ref="A73:F73"/>
    <mergeCell ref="B55:C55"/>
    <mergeCell ref="B57:C57"/>
    <mergeCell ref="B67:C67"/>
    <mergeCell ref="A68:F68"/>
    <mergeCell ref="B33:C33"/>
    <mergeCell ref="B39:C39"/>
    <mergeCell ref="B41:C41"/>
    <mergeCell ref="B52:C52"/>
    <mergeCell ref="B23:C23"/>
    <mergeCell ref="B30:C30"/>
    <mergeCell ref="A5:C5"/>
    <mergeCell ref="A6:C6"/>
    <mergeCell ref="A7:F7"/>
    <mergeCell ref="A8:C8"/>
    <mergeCell ref="A2:F2"/>
    <mergeCell ref="A3:F3"/>
    <mergeCell ref="A1:F1"/>
    <mergeCell ref="A4:F4"/>
    <mergeCell ref="B9:C9"/>
    <mergeCell ref="B16:C16"/>
  </mergeCells>
  <printOptions/>
  <pageMargins left="0" right="0" top="0.984251968503937" bottom="0" header="0" footer="0"/>
  <pageSetup fitToHeight="1" fitToWidth="1" horizontalDpi="1200" verticalDpi="12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3" width="3.7109375" style="2" customWidth="1"/>
    <col min="4" max="4" width="48.7109375" style="2" customWidth="1"/>
    <col min="5" max="6" width="14.7109375" style="3" customWidth="1"/>
    <col min="7" max="7" width="14.7109375" style="144" customWidth="1"/>
    <col min="8" max="16384" width="9.140625" style="1" customWidth="1"/>
  </cols>
  <sheetData>
    <row r="1" spans="1:7" s="4" customFormat="1" ht="15" customHeight="1">
      <c r="A1" s="477"/>
      <c r="B1" s="477"/>
      <c r="C1" s="477"/>
      <c r="D1" s="477"/>
      <c r="E1" s="477"/>
      <c r="F1" s="477"/>
      <c r="G1" s="477"/>
    </row>
    <row r="2" spans="1:7" s="5" customFormat="1" ht="12.75" customHeight="1">
      <c r="A2" s="475" t="s">
        <v>73</v>
      </c>
      <c r="B2" s="475"/>
      <c r="C2" s="475"/>
      <c r="D2" s="475"/>
      <c r="E2" s="475"/>
      <c r="F2" s="475"/>
      <c r="G2" s="475"/>
    </row>
    <row r="3" spans="1:7" s="6" customFormat="1" ht="14.25" customHeight="1">
      <c r="A3" s="476"/>
      <c r="B3" s="476"/>
      <c r="C3" s="476"/>
      <c r="D3" s="476"/>
      <c r="E3" s="476"/>
      <c r="F3" s="476"/>
      <c r="G3" s="476"/>
    </row>
    <row r="4" spans="1:7" s="6" customFormat="1" ht="14.25" customHeight="1">
      <c r="A4" s="476"/>
      <c r="B4" s="476"/>
      <c r="C4" s="476"/>
      <c r="D4" s="476"/>
      <c r="E4" s="476"/>
      <c r="F4" s="476"/>
      <c r="G4" s="476"/>
    </row>
    <row r="5" spans="1:7" s="15" customFormat="1" ht="12" customHeight="1">
      <c r="A5" s="478"/>
      <c r="B5" s="478"/>
      <c r="C5" s="478"/>
      <c r="D5" s="483"/>
      <c r="E5" s="11" t="s">
        <v>4</v>
      </c>
      <c r="F5" s="11" t="s">
        <v>1</v>
      </c>
      <c r="G5" s="136" t="s">
        <v>5</v>
      </c>
    </row>
    <row r="6" spans="1:7" s="15" customFormat="1" ht="12" customHeight="1">
      <c r="A6" s="479"/>
      <c r="B6" s="479"/>
      <c r="C6" s="479"/>
      <c r="D6" s="479"/>
      <c r="E6" s="13" t="s">
        <v>8</v>
      </c>
      <c r="F6" s="13"/>
      <c r="G6" s="137" t="s">
        <v>9</v>
      </c>
    </row>
    <row r="7" spans="1:7" s="15" customFormat="1" ht="12" customHeight="1">
      <c r="A7" s="459"/>
      <c r="B7" s="459"/>
      <c r="C7" s="459"/>
      <c r="D7" s="459"/>
      <c r="E7" s="459"/>
      <c r="F7" s="459"/>
      <c r="G7" s="459"/>
    </row>
    <row r="8" spans="1:7" s="22" customFormat="1" ht="11.25" customHeight="1">
      <c r="A8" s="420" t="s">
        <v>13</v>
      </c>
      <c r="B8" s="420"/>
      <c r="C8" s="420"/>
      <c r="D8" s="420"/>
      <c r="E8" s="72"/>
      <c r="F8" s="72"/>
      <c r="G8" s="73"/>
    </row>
    <row r="9" spans="1:7" s="17" customFormat="1" ht="11.25" customHeight="1">
      <c r="A9" s="76"/>
      <c r="B9" s="420" t="s">
        <v>15</v>
      </c>
      <c r="C9" s="420"/>
      <c r="D9" s="420"/>
      <c r="E9" s="70">
        <f>SUM(E10:E14)</f>
        <v>29152552.299999997</v>
      </c>
      <c r="F9" s="70"/>
      <c r="G9" s="169"/>
    </row>
    <row r="10" spans="1:7" s="22" customFormat="1" ht="11.25" customHeight="1">
      <c r="A10" s="23"/>
      <c r="B10" s="23"/>
      <c r="C10" s="458" t="s">
        <v>16</v>
      </c>
      <c r="D10" s="458"/>
      <c r="E10" s="72">
        <v>15722729.35</v>
      </c>
      <c r="F10" s="72">
        <v>885</v>
      </c>
      <c r="G10" s="163">
        <v>17765.8</v>
      </c>
    </row>
    <row r="11" spans="1:7" s="22" customFormat="1" ht="11.25" customHeight="1">
      <c r="A11" s="23"/>
      <c r="B11" s="23"/>
      <c r="C11" s="458" t="s">
        <v>17</v>
      </c>
      <c r="D11" s="458"/>
      <c r="E11" s="72">
        <v>5274961.15</v>
      </c>
      <c r="F11" s="72">
        <v>672</v>
      </c>
      <c r="G11" s="163">
        <v>7849.64</v>
      </c>
    </row>
    <row r="12" spans="1:7" s="22" customFormat="1" ht="11.25" customHeight="1">
      <c r="A12" s="23"/>
      <c r="B12" s="23"/>
      <c r="C12" s="458" t="s">
        <v>18</v>
      </c>
      <c r="D12" s="458"/>
      <c r="E12" s="72">
        <v>6422743.9</v>
      </c>
      <c r="F12" s="72">
        <v>648</v>
      </c>
      <c r="G12" s="163">
        <v>9911.64</v>
      </c>
    </row>
    <row r="13" spans="1:7" s="22" customFormat="1" ht="11.25" customHeight="1">
      <c r="A13" s="23"/>
      <c r="B13" s="23"/>
      <c r="C13" s="458" t="s">
        <v>19</v>
      </c>
      <c r="D13" s="458"/>
      <c r="E13" s="72">
        <v>1389622.9</v>
      </c>
      <c r="F13" s="72">
        <v>547</v>
      </c>
      <c r="G13" s="163">
        <v>2540.44</v>
      </c>
    </row>
    <row r="14" spans="1:7" s="22" customFormat="1" ht="11.25" customHeight="1">
      <c r="A14" s="23"/>
      <c r="B14" s="23"/>
      <c r="C14" s="484" t="s">
        <v>20</v>
      </c>
      <c r="D14" s="484"/>
      <c r="E14" s="35">
        <v>342495</v>
      </c>
      <c r="F14" s="35">
        <v>185</v>
      </c>
      <c r="G14" s="152">
        <v>1851.32</v>
      </c>
    </row>
    <row r="15" spans="1:7" s="22" customFormat="1" ht="11.25" customHeight="1">
      <c r="A15" s="444"/>
      <c r="B15" s="444"/>
      <c r="C15" s="444"/>
      <c r="D15" s="444"/>
      <c r="E15" s="444"/>
      <c r="F15" s="444"/>
      <c r="G15" s="444"/>
    </row>
    <row r="16" spans="1:7" s="22" customFormat="1" ht="11.25" customHeight="1">
      <c r="A16" s="23"/>
      <c r="B16" s="425" t="s">
        <v>21</v>
      </c>
      <c r="C16" s="425"/>
      <c r="D16" s="425"/>
      <c r="E16" s="69">
        <f>SUM(E17:E21)</f>
        <v>3834007.4000000004</v>
      </c>
      <c r="F16" s="69"/>
      <c r="G16" s="165"/>
    </row>
    <row r="17" spans="1:7" s="22" customFormat="1" ht="11.25" customHeight="1">
      <c r="A17" s="23"/>
      <c r="B17" s="23"/>
      <c r="C17" s="480" t="s">
        <v>22</v>
      </c>
      <c r="D17" s="480"/>
      <c r="E17" s="63">
        <v>1252682.75</v>
      </c>
      <c r="F17" s="63">
        <v>821</v>
      </c>
      <c r="G17" s="163">
        <v>1525.8</v>
      </c>
    </row>
    <row r="18" spans="1:7" s="22" customFormat="1" ht="11.25" customHeight="1">
      <c r="A18" s="23"/>
      <c r="B18" s="23"/>
      <c r="C18" s="458" t="s">
        <v>23</v>
      </c>
      <c r="D18" s="458"/>
      <c r="E18" s="72">
        <v>113876</v>
      </c>
      <c r="F18" s="72">
        <v>61</v>
      </c>
      <c r="G18" s="163">
        <v>1866.82</v>
      </c>
    </row>
    <row r="19" spans="1:7" s="22" customFormat="1" ht="11.25" customHeight="1">
      <c r="A19" s="23"/>
      <c r="B19" s="23"/>
      <c r="C19" s="458" t="s">
        <v>24</v>
      </c>
      <c r="D19" s="458"/>
      <c r="E19" s="72">
        <v>398642.1</v>
      </c>
      <c r="F19" s="72">
        <v>105</v>
      </c>
      <c r="G19" s="163">
        <v>3796.59</v>
      </c>
    </row>
    <row r="20" spans="1:7" s="22" customFormat="1" ht="11.25" customHeight="1">
      <c r="A20" s="23"/>
      <c r="B20" s="23"/>
      <c r="C20" s="458" t="s">
        <v>25</v>
      </c>
      <c r="D20" s="458"/>
      <c r="E20" s="72">
        <v>286070.2</v>
      </c>
      <c r="F20" s="72">
        <v>167</v>
      </c>
      <c r="G20" s="163">
        <v>1713</v>
      </c>
    </row>
    <row r="21" spans="1:7" s="22" customFormat="1" ht="11.25" customHeight="1">
      <c r="A21" s="23"/>
      <c r="B21" s="23"/>
      <c r="C21" s="484" t="s">
        <v>26</v>
      </c>
      <c r="D21" s="484"/>
      <c r="E21" s="35">
        <v>1782736.35</v>
      </c>
      <c r="F21" s="35">
        <v>636</v>
      </c>
      <c r="G21" s="152">
        <v>2803.04</v>
      </c>
    </row>
    <row r="22" spans="1:7" s="22" customFormat="1" ht="11.25" customHeight="1">
      <c r="A22" s="444"/>
      <c r="B22" s="444"/>
      <c r="C22" s="444"/>
      <c r="D22" s="444"/>
      <c r="E22" s="444"/>
      <c r="F22" s="444"/>
      <c r="G22" s="444"/>
    </row>
    <row r="23" spans="1:7" s="22" customFormat="1" ht="11.25" customHeight="1">
      <c r="A23" s="23"/>
      <c r="B23" s="425" t="s">
        <v>27</v>
      </c>
      <c r="C23" s="425"/>
      <c r="D23" s="425"/>
      <c r="E23" s="69">
        <f>SUM(E24:E28)</f>
        <v>-335580.45</v>
      </c>
      <c r="F23" s="34"/>
      <c r="G23" s="165"/>
    </row>
    <row r="24" spans="1:7" s="22" customFormat="1" ht="11.25" customHeight="1">
      <c r="A24" s="23"/>
      <c r="B24" s="24"/>
      <c r="C24" s="458" t="s">
        <v>28</v>
      </c>
      <c r="D24" s="458"/>
      <c r="E24" s="63">
        <v>-4118.15</v>
      </c>
      <c r="F24" s="34"/>
      <c r="G24" s="165"/>
    </row>
    <row r="25" spans="1:7" s="22" customFormat="1" ht="11.25" customHeight="1">
      <c r="A25" s="23"/>
      <c r="B25" s="23"/>
      <c r="C25" s="458" t="s">
        <v>29</v>
      </c>
      <c r="D25" s="458"/>
      <c r="E25" s="72">
        <v>-127056.75</v>
      </c>
      <c r="F25" s="72">
        <v>72</v>
      </c>
      <c r="G25" s="163">
        <v>-1764.68</v>
      </c>
    </row>
    <row r="26" spans="1:7" s="22" customFormat="1" ht="11.25" customHeight="1">
      <c r="A26" s="23"/>
      <c r="B26" s="23"/>
      <c r="C26" s="458" t="s">
        <v>30</v>
      </c>
      <c r="D26" s="458"/>
      <c r="E26" s="72">
        <v>-186171.1</v>
      </c>
      <c r="F26" s="72">
        <v>31</v>
      </c>
      <c r="G26" s="163">
        <v>-6005.52</v>
      </c>
    </row>
    <row r="27" spans="1:7" s="22" customFormat="1" ht="11.25" customHeight="1">
      <c r="A27" s="23"/>
      <c r="B27" s="23"/>
      <c r="C27" s="458" t="s">
        <v>31</v>
      </c>
      <c r="D27" s="458"/>
      <c r="E27" s="72">
        <v>-18234.45</v>
      </c>
      <c r="F27" s="72">
        <v>2</v>
      </c>
      <c r="G27" s="163">
        <v>-9117.23</v>
      </c>
    </row>
    <row r="28" spans="1:7" s="22" customFormat="1" ht="11.25" customHeight="1">
      <c r="A28" s="23"/>
      <c r="B28" s="23"/>
      <c r="C28" s="458" t="s">
        <v>32</v>
      </c>
      <c r="D28" s="458"/>
      <c r="E28" s="72">
        <v>0</v>
      </c>
      <c r="F28" s="72">
        <v>0</v>
      </c>
      <c r="G28" s="163">
        <v>0</v>
      </c>
    </row>
    <row r="29" spans="1:7" s="22" customFormat="1" ht="11.25" customHeight="1">
      <c r="A29" s="485"/>
      <c r="B29" s="485"/>
      <c r="C29" s="485"/>
      <c r="D29" s="485"/>
      <c r="E29" s="485"/>
      <c r="F29" s="485"/>
      <c r="G29" s="485"/>
    </row>
    <row r="30" spans="1:7" s="22" customFormat="1" ht="11.25" customHeight="1">
      <c r="A30" s="23"/>
      <c r="B30" s="425" t="s">
        <v>64</v>
      </c>
      <c r="C30" s="425"/>
      <c r="D30" s="425"/>
      <c r="E30" s="69">
        <f>SUM(E31)</f>
        <v>62371.6</v>
      </c>
      <c r="F30" s="34"/>
      <c r="G30" s="165"/>
    </row>
    <row r="31" spans="1:7" s="22" customFormat="1" ht="11.25" customHeight="1">
      <c r="A31" s="23"/>
      <c r="B31" s="23"/>
      <c r="C31" s="484" t="s">
        <v>34</v>
      </c>
      <c r="D31" s="484"/>
      <c r="E31" s="35">
        <v>62371.6</v>
      </c>
      <c r="F31" s="35">
        <v>16</v>
      </c>
      <c r="G31" s="152">
        <v>3898.23</v>
      </c>
    </row>
    <row r="32" spans="1:7" s="22" customFormat="1" ht="11.25" customHeight="1">
      <c r="A32" s="444"/>
      <c r="B32" s="444"/>
      <c r="C32" s="444"/>
      <c r="D32" s="444"/>
      <c r="E32" s="444"/>
      <c r="F32" s="444"/>
      <c r="G32" s="444"/>
    </row>
    <row r="33" spans="1:7" s="22" customFormat="1" ht="11.25" customHeight="1">
      <c r="A33" s="23"/>
      <c r="B33" s="425" t="s">
        <v>35</v>
      </c>
      <c r="C33" s="425"/>
      <c r="D33" s="425"/>
      <c r="E33" s="69">
        <f>SUM(E34:E37)</f>
        <v>-71638.85</v>
      </c>
      <c r="F33" s="34"/>
      <c r="G33" s="165"/>
    </row>
    <row r="34" spans="1:7" s="22" customFormat="1" ht="11.25" customHeight="1">
      <c r="A34" s="23"/>
      <c r="B34" s="23"/>
      <c r="C34" s="458" t="s">
        <v>36</v>
      </c>
      <c r="D34" s="458"/>
      <c r="E34" s="72">
        <v>-59022.2</v>
      </c>
      <c r="F34" s="72">
        <v>39</v>
      </c>
      <c r="G34" s="163">
        <v>-1513.39</v>
      </c>
    </row>
    <row r="35" spans="1:7" s="22" customFormat="1" ht="11.25" customHeight="1">
      <c r="A35" s="23"/>
      <c r="B35" s="23"/>
      <c r="C35" s="458" t="s">
        <v>54</v>
      </c>
      <c r="D35" s="458"/>
      <c r="E35" s="72">
        <v>-12642.6</v>
      </c>
      <c r="F35" s="72">
        <v>10</v>
      </c>
      <c r="G35" s="163">
        <v>-1264.26</v>
      </c>
    </row>
    <row r="36" spans="1:7" s="22" customFormat="1" ht="11.25" customHeight="1">
      <c r="A36" s="23"/>
      <c r="B36" s="23"/>
      <c r="C36" s="458" t="s">
        <v>38</v>
      </c>
      <c r="D36" s="458"/>
      <c r="E36" s="72">
        <v>0</v>
      </c>
      <c r="F36" s="72">
        <v>0</v>
      </c>
      <c r="G36" s="163">
        <v>0</v>
      </c>
    </row>
    <row r="37" spans="1:7" s="22" customFormat="1" ht="11.25" customHeight="1">
      <c r="A37" s="23"/>
      <c r="B37" s="23"/>
      <c r="C37" s="484" t="s">
        <v>55</v>
      </c>
      <c r="D37" s="484"/>
      <c r="E37" s="35">
        <v>25.95</v>
      </c>
      <c r="F37" s="35" t="s">
        <v>68</v>
      </c>
      <c r="G37" s="170" t="s">
        <v>68</v>
      </c>
    </row>
    <row r="38" spans="1:7" s="22" customFormat="1" ht="11.25" customHeight="1">
      <c r="A38" s="48"/>
      <c r="B38" s="49"/>
      <c r="C38" s="49"/>
      <c r="D38" s="49"/>
      <c r="E38" s="49"/>
      <c r="F38" s="49"/>
      <c r="G38" s="166"/>
    </row>
    <row r="39" spans="1:7" s="17" customFormat="1" ht="11.25" customHeight="1">
      <c r="A39" s="18"/>
      <c r="B39" s="421" t="s">
        <v>65</v>
      </c>
      <c r="C39" s="421"/>
      <c r="D39" s="421"/>
      <c r="E39" s="75">
        <f>E9+E16+E23+E30+E33</f>
        <v>32641711.999999996</v>
      </c>
      <c r="F39" s="75">
        <v>891</v>
      </c>
      <c r="G39" s="168">
        <v>36634.92</v>
      </c>
    </row>
    <row r="40" spans="1:7" s="22" customFormat="1" ht="11.25" customHeight="1">
      <c r="A40" s="485"/>
      <c r="B40" s="485"/>
      <c r="C40" s="485"/>
      <c r="D40" s="485"/>
      <c r="E40" s="485"/>
      <c r="F40" s="485"/>
      <c r="G40" s="485"/>
    </row>
    <row r="41" spans="1:7" s="17" customFormat="1" ht="11.25" customHeight="1">
      <c r="A41" s="18"/>
      <c r="B41" s="425" t="s">
        <v>42</v>
      </c>
      <c r="C41" s="425"/>
      <c r="D41" s="425"/>
      <c r="E41" s="69">
        <f>SUM(E42:E44)</f>
        <v>313280</v>
      </c>
      <c r="F41" s="69"/>
      <c r="G41" s="161"/>
    </row>
    <row r="42" spans="1:7" s="22" customFormat="1" ht="11.25" customHeight="1">
      <c r="A42" s="23"/>
      <c r="B42" s="23"/>
      <c r="C42" s="458" t="s">
        <v>43</v>
      </c>
      <c r="D42" s="458"/>
      <c r="E42" s="72">
        <v>160465</v>
      </c>
      <c r="F42" s="72">
        <v>204</v>
      </c>
      <c r="G42" s="163">
        <v>786.59</v>
      </c>
    </row>
    <row r="43" spans="1:7" s="22" customFormat="1" ht="11.25" customHeight="1">
      <c r="A43" s="23"/>
      <c r="B43" s="23"/>
      <c r="C43" s="458" t="s">
        <v>44</v>
      </c>
      <c r="D43" s="458"/>
      <c r="E43" s="72">
        <v>38625</v>
      </c>
      <c r="F43" s="72">
        <v>36</v>
      </c>
      <c r="G43" s="163">
        <v>1072.92</v>
      </c>
    </row>
    <row r="44" spans="1:7" s="22" customFormat="1" ht="11.25" customHeight="1">
      <c r="A44" s="23"/>
      <c r="B44" s="23"/>
      <c r="C44" s="484" t="s">
        <v>45</v>
      </c>
      <c r="D44" s="484"/>
      <c r="E44" s="35">
        <v>114190</v>
      </c>
      <c r="F44" s="35">
        <v>24</v>
      </c>
      <c r="G44" s="152">
        <v>4757.92</v>
      </c>
    </row>
    <row r="45" spans="1:7" s="22" customFormat="1" ht="11.25" customHeight="1">
      <c r="A45" s="444"/>
      <c r="B45" s="444"/>
      <c r="C45" s="444"/>
      <c r="D45" s="444"/>
      <c r="E45" s="444"/>
      <c r="F45" s="444"/>
      <c r="G45" s="444"/>
    </row>
    <row r="46" spans="1:7" s="17" customFormat="1" ht="11.25" customHeight="1">
      <c r="A46" s="18"/>
      <c r="B46" s="18"/>
      <c r="C46" s="481" t="s">
        <v>46</v>
      </c>
      <c r="D46" s="481"/>
      <c r="E46" s="69">
        <f>SUM(E47+E48+E49+E50)</f>
        <v>-25430</v>
      </c>
      <c r="F46" s="69"/>
      <c r="G46" s="161"/>
    </row>
    <row r="47" spans="1:7" s="22" customFormat="1" ht="11.25" customHeight="1">
      <c r="A47" s="23"/>
      <c r="B47" s="23"/>
      <c r="C47" s="458" t="s">
        <v>47</v>
      </c>
      <c r="D47" s="458"/>
      <c r="E47" s="73">
        <v>0</v>
      </c>
      <c r="F47" s="72">
        <v>0</v>
      </c>
      <c r="G47" s="163">
        <v>0</v>
      </c>
    </row>
    <row r="48" spans="1:7" s="22" customFormat="1" ht="11.25" customHeight="1">
      <c r="A48" s="23"/>
      <c r="B48" s="23"/>
      <c r="C48" s="458" t="s">
        <v>34</v>
      </c>
      <c r="D48" s="458"/>
      <c r="E48" s="72">
        <v>189</v>
      </c>
      <c r="F48" s="72">
        <v>1</v>
      </c>
      <c r="G48" s="163">
        <v>189</v>
      </c>
    </row>
    <row r="49" spans="1:7" s="22" customFormat="1" ht="11.25" customHeight="1">
      <c r="A49" s="23"/>
      <c r="B49" s="23"/>
      <c r="C49" s="458" t="s">
        <v>48</v>
      </c>
      <c r="D49" s="458"/>
      <c r="E49" s="72">
        <v>-25619</v>
      </c>
      <c r="F49" s="72">
        <v>24</v>
      </c>
      <c r="G49" s="163">
        <v>-1067.46</v>
      </c>
    </row>
    <row r="50" spans="1:7" s="22" customFormat="1" ht="11.25" customHeight="1">
      <c r="A50" s="23"/>
      <c r="B50" s="23"/>
      <c r="C50" s="484" t="s">
        <v>38</v>
      </c>
      <c r="D50" s="484"/>
      <c r="E50" s="35">
        <v>0</v>
      </c>
      <c r="F50" s="35">
        <v>0</v>
      </c>
      <c r="G50" s="152">
        <v>0</v>
      </c>
    </row>
    <row r="51" spans="1:7" s="22" customFormat="1" ht="11.25" customHeight="1">
      <c r="A51" s="55"/>
      <c r="B51" s="55"/>
      <c r="C51" s="55"/>
      <c r="D51" s="55"/>
      <c r="E51" s="55"/>
      <c r="F51" s="55"/>
      <c r="G51" s="172"/>
    </row>
    <row r="52" spans="1:7" s="22" customFormat="1" ht="11.25" customHeight="1">
      <c r="A52" s="23"/>
      <c r="B52" s="481" t="s">
        <v>66</v>
      </c>
      <c r="C52" s="481"/>
      <c r="D52" s="481"/>
      <c r="E52" s="69">
        <f>SUM(E41,E46)</f>
        <v>287850</v>
      </c>
      <c r="F52" s="69">
        <v>236</v>
      </c>
      <c r="G52" s="161">
        <v>1219.7</v>
      </c>
    </row>
    <row r="53" spans="1:7" s="22" customFormat="1" ht="11.25" customHeight="1">
      <c r="A53" s="23"/>
      <c r="B53" s="23"/>
      <c r="C53" s="486" t="s">
        <v>41</v>
      </c>
      <c r="D53" s="486"/>
      <c r="E53" s="79">
        <v>57570</v>
      </c>
      <c r="F53" s="79">
        <v>236</v>
      </c>
      <c r="G53" s="152">
        <v>243.94</v>
      </c>
    </row>
    <row r="54" spans="1:7" s="22" customFormat="1" ht="11.25" customHeight="1">
      <c r="A54" s="55"/>
      <c r="B54" s="56"/>
      <c r="C54" s="56"/>
      <c r="D54" s="56"/>
      <c r="E54" s="56"/>
      <c r="F54" s="56"/>
      <c r="G54" s="167"/>
    </row>
    <row r="55" spans="1:7" s="17" customFormat="1" ht="11.25" customHeight="1">
      <c r="A55" s="18"/>
      <c r="B55" s="421" t="s">
        <v>49</v>
      </c>
      <c r="C55" s="421"/>
      <c r="D55" s="421"/>
      <c r="E55" s="75">
        <v>554256</v>
      </c>
      <c r="F55" s="75">
        <v>548</v>
      </c>
      <c r="G55" s="168">
        <v>1011.42</v>
      </c>
    </row>
    <row r="56" spans="1:7" s="22" customFormat="1" ht="11.25" customHeight="1">
      <c r="A56" s="444"/>
      <c r="B56" s="444"/>
      <c r="C56" s="444"/>
      <c r="D56" s="444"/>
      <c r="E56" s="444"/>
      <c r="F56" s="444"/>
      <c r="G56" s="444"/>
    </row>
    <row r="57" spans="1:7" s="22" customFormat="1" ht="11.25" customHeight="1">
      <c r="A57" s="23"/>
      <c r="B57" s="425" t="s">
        <v>67</v>
      </c>
      <c r="C57" s="425"/>
      <c r="D57" s="425"/>
      <c r="E57" s="69">
        <f>SUM(E58:E58)</f>
        <v>3061569.35</v>
      </c>
      <c r="F57" s="34"/>
      <c r="G57" s="165"/>
    </row>
    <row r="58" spans="1:7" s="22" customFormat="1" ht="11.25" customHeight="1">
      <c r="A58" s="23"/>
      <c r="B58" s="23"/>
      <c r="C58" s="458" t="s">
        <v>51</v>
      </c>
      <c r="D58" s="458"/>
      <c r="E58" s="72">
        <v>3061569.35</v>
      </c>
      <c r="F58" s="72">
        <v>266</v>
      </c>
      <c r="G58" s="163">
        <v>11509.66</v>
      </c>
    </row>
    <row r="59" spans="1:7" s="22" customFormat="1" ht="11.25" customHeight="1">
      <c r="A59" s="444"/>
      <c r="B59" s="444"/>
      <c r="C59" s="444"/>
      <c r="D59" s="444"/>
      <c r="E59" s="444"/>
      <c r="F59" s="444"/>
      <c r="G59" s="444"/>
    </row>
    <row r="60" spans="1:7" s="17" customFormat="1" ht="11.25" customHeight="1">
      <c r="A60" s="18"/>
      <c r="B60" s="18"/>
      <c r="C60" s="481" t="s">
        <v>46</v>
      </c>
      <c r="D60" s="481"/>
      <c r="E60" s="69">
        <f>SUM(E61:E65)</f>
        <v>-10133.350000000002</v>
      </c>
      <c r="F60" s="69"/>
      <c r="G60" s="161"/>
    </row>
    <row r="61" spans="1:7" s="22" customFormat="1" ht="11.25" customHeight="1">
      <c r="A61" s="23"/>
      <c r="B61" s="23"/>
      <c r="C61" s="458" t="s">
        <v>59</v>
      </c>
      <c r="D61" s="458"/>
      <c r="E61" s="72">
        <v>-4467.9</v>
      </c>
      <c r="F61" s="72">
        <v>6</v>
      </c>
      <c r="G61" s="163">
        <v>-744.65</v>
      </c>
    </row>
    <row r="62" spans="1:7" s="22" customFormat="1" ht="11.25" customHeight="1">
      <c r="A62" s="23"/>
      <c r="B62" s="23"/>
      <c r="C62" s="458" t="s">
        <v>53</v>
      </c>
      <c r="D62" s="458"/>
      <c r="E62" s="72">
        <v>30701</v>
      </c>
      <c r="F62" s="72">
        <v>21</v>
      </c>
      <c r="G62" s="163">
        <v>1461.95</v>
      </c>
    </row>
    <row r="63" spans="1:7" s="22" customFormat="1" ht="11.25" customHeight="1">
      <c r="A63" s="23"/>
      <c r="B63" s="23"/>
      <c r="C63" s="458" t="s">
        <v>36</v>
      </c>
      <c r="D63" s="458"/>
      <c r="E63" s="72">
        <v>0</v>
      </c>
      <c r="F63" s="72">
        <v>0</v>
      </c>
      <c r="G63" s="163">
        <v>0</v>
      </c>
    </row>
    <row r="64" spans="1:7" s="22" customFormat="1" ht="11.25" customHeight="1">
      <c r="A64" s="23"/>
      <c r="B64" s="23"/>
      <c r="C64" s="458" t="s">
        <v>54</v>
      </c>
      <c r="D64" s="458"/>
      <c r="E64" s="72">
        <v>-36371.5</v>
      </c>
      <c r="F64" s="72">
        <v>17</v>
      </c>
      <c r="G64" s="163">
        <v>-2139.5</v>
      </c>
    </row>
    <row r="65" spans="1:7" s="22" customFormat="1" ht="11.25" customHeight="1">
      <c r="A65" s="23"/>
      <c r="B65" s="23"/>
      <c r="C65" s="484" t="s">
        <v>55</v>
      </c>
      <c r="D65" s="484"/>
      <c r="E65" s="35">
        <v>5.05</v>
      </c>
      <c r="F65" s="35" t="s">
        <v>68</v>
      </c>
      <c r="G65" s="170" t="s">
        <v>68</v>
      </c>
    </row>
    <row r="66" spans="1:7" s="22" customFormat="1" ht="11.25" customHeight="1">
      <c r="A66" s="23"/>
      <c r="B66" s="39"/>
      <c r="C66" s="39"/>
      <c r="D66" s="39"/>
      <c r="E66" s="39"/>
      <c r="F66" s="39"/>
      <c r="G66" s="171"/>
    </row>
    <row r="67" spans="1:7" s="22" customFormat="1" ht="11.25" customHeight="1">
      <c r="A67" s="23"/>
      <c r="B67" s="421" t="s">
        <v>69</v>
      </c>
      <c r="C67" s="421"/>
      <c r="D67" s="421"/>
      <c r="E67" s="75">
        <f>+E57+E60</f>
        <v>3051436</v>
      </c>
      <c r="F67" s="75">
        <v>266</v>
      </c>
      <c r="G67" s="168">
        <f>+E67/F67</f>
        <v>11471.563909774437</v>
      </c>
    </row>
    <row r="68" spans="1:7" s="22" customFormat="1" ht="11.25" customHeight="1">
      <c r="A68" s="480"/>
      <c r="B68" s="480"/>
      <c r="C68" s="480"/>
      <c r="D68" s="480"/>
      <c r="E68" s="480"/>
      <c r="F68" s="480"/>
      <c r="G68" s="480"/>
    </row>
    <row r="69" spans="1:7" s="17" customFormat="1" ht="11.25" customHeight="1">
      <c r="A69" s="420" t="s">
        <v>70</v>
      </c>
      <c r="B69" s="420"/>
      <c r="C69" s="420"/>
      <c r="D69" s="420"/>
      <c r="E69" s="70">
        <v>36535254</v>
      </c>
      <c r="F69" s="70">
        <v>1158</v>
      </c>
      <c r="G69" s="162">
        <v>31550.305699481865</v>
      </c>
    </row>
    <row r="70" spans="1:7" s="17" customFormat="1" ht="11.25" customHeight="1">
      <c r="A70" s="425" t="s">
        <v>56</v>
      </c>
      <c r="B70" s="425"/>
      <c r="C70" s="425"/>
      <c r="D70" s="425"/>
      <c r="E70" s="69">
        <v>313305</v>
      </c>
      <c r="F70" s="69">
        <v>48</v>
      </c>
      <c r="G70" s="162">
        <v>6527.19</v>
      </c>
    </row>
    <row r="71" spans="1:7" s="22" customFormat="1" ht="11.25" customHeight="1">
      <c r="A71" s="448" t="s">
        <v>71</v>
      </c>
      <c r="B71" s="448"/>
      <c r="C71" s="448"/>
      <c r="D71" s="448"/>
      <c r="E71" s="80">
        <v>36848559</v>
      </c>
      <c r="F71" s="80">
        <v>1158</v>
      </c>
      <c r="G71" s="160">
        <v>31820.86</v>
      </c>
    </row>
    <row r="72" spans="1:7" s="61" customFormat="1" ht="5.25" customHeight="1">
      <c r="A72" s="482"/>
      <c r="B72" s="482"/>
      <c r="C72" s="482"/>
      <c r="D72" s="482"/>
      <c r="E72" s="482"/>
      <c r="F72" s="482"/>
      <c r="G72" s="482"/>
    </row>
    <row r="73" spans="1:7" s="64" customFormat="1" ht="11.25">
      <c r="A73" s="447" t="s">
        <v>135</v>
      </c>
      <c r="B73" s="447"/>
      <c r="C73" s="447"/>
      <c r="D73" s="447"/>
      <c r="E73" s="447"/>
      <c r="F73" s="447"/>
      <c r="G73" s="447"/>
    </row>
    <row r="74" spans="1:7" s="65" customFormat="1" ht="5.25" customHeight="1">
      <c r="A74" s="474"/>
      <c r="B74" s="474"/>
      <c r="C74" s="474"/>
      <c r="D74" s="474"/>
      <c r="E74" s="474"/>
      <c r="F74" s="474"/>
      <c r="G74" s="474"/>
    </row>
    <row r="75" spans="1:7" s="66" customFormat="1" ht="11.25" customHeight="1">
      <c r="A75" s="473" t="s">
        <v>74</v>
      </c>
      <c r="B75" s="473"/>
      <c r="C75" s="473"/>
      <c r="D75" s="473"/>
      <c r="E75" s="473"/>
      <c r="F75" s="473"/>
      <c r="G75" s="473"/>
    </row>
    <row r="76" spans="1:7" s="66" customFormat="1" ht="11.25" customHeight="1">
      <c r="A76" s="473" t="s">
        <v>86</v>
      </c>
      <c r="B76" s="473"/>
      <c r="C76" s="473"/>
      <c r="D76" s="473"/>
      <c r="E76" s="473"/>
      <c r="F76" s="473"/>
      <c r="G76" s="473"/>
    </row>
  </sheetData>
  <sheetProtection/>
  <mergeCells count="72">
    <mergeCell ref="A69:D69"/>
    <mergeCell ref="A70:D70"/>
    <mergeCell ref="A71:D71"/>
    <mergeCell ref="A76:G76"/>
    <mergeCell ref="A72:G72"/>
    <mergeCell ref="A74:G74"/>
    <mergeCell ref="A75:G75"/>
    <mergeCell ref="A73:G73"/>
    <mergeCell ref="C64:D64"/>
    <mergeCell ref="C65:D65"/>
    <mergeCell ref="B67:D67"/>
    <mergeCell ref="A68:G68"/>
    <mergeCell ref="C60:D60"/>
    <mergeCell ref="C61:D61"/>
    <mergeCell ref="C62:D62"/>
    <mergeCell ref="C63:D63"/>
    <mergeCell ref="A56:G56"/>
    <mergeCell ref="B57:D57"/>
    <mergeCell ref="C58:D58"/>
    <mergeCell ref="A59:G59"/>
    <mergeCell ref="C50:D50"/>
    <mergeCell ref="B52:D52"/>
    <mergeCell ref="C53:D53"/>
    <mergeCell ref="B55:D55"/>
    <mergeCell ref="C46:D46"/>
    <mergeCell ref="C47:D47"/>
    <mergeCell ref="C48:D48"/>
    <mergeCell ref="C49:D49"/>
    <mergeCell ref="C42:D42"/>
    <mergeCell ref="C43:D43"/>
    <mergeCell ref="C44:D44"/>
    <mergeCell ref="A45:G45"/>
    <mergeCell ref="C37:D37"/>
    <mergeCell ref="B39:D39"/>
    <mergeCell ref="A40:G40"/>
    <mergeCell ref="B41:D41"/>
    <mergeCell ref="B33:D33"/>
    <mergeCell ref="C34:D34"/>
    <mergeCell ref="C35:D35"/>
    <mergeCell ref="C36:D36"/>
    <mergeCell ref="A29:G29"/>
    <mergeCell ref="B30:D30"/>
    <mergeCell ref="C31:D31"/>
    <mergeCell ref="A32:G32"/>
    <mergeCell ref="C25:D25"/>
    <mergeCell ref="C26:D26"/>
    <mergeCell ref="C27:D27"/>
    <mergeCell ref="C28:D28"/>
    <mergeCell ref="C21:D21"/>
    <mergeCell ref="A22:G22"/>
    <mergeCell ref="B23:D23"/>
    <mergeCell ref="C24:D24"/>
    <mergeCell ref="C17:D17"/>
    <mergeCell ref="C18:D18"/>
    <mergeCell ref="C19:D19"/>
    <mergeCell ref="C20:D20"/>
    <mergeCell ref="C13:D13"/>
    <mergeCell ref="C14:D14"/>
    <mergeCell ref="A15:G15"/>
    <mergeCell ref="B16:D16"/>
    <mergeCell ref="B9:D9"/>
    <mergeCell ref="C10:D10"/>
    <mergeCell ref="C11:D11"/>
    <mergeCell ref="C12:D12"/>
    <mergeCell ref="A1:G1"/>
    <mergeCell ref="A4:G4"/>
    <mergeCell ref="A5:D5"/>
    <mergeCell ref="A6:D6"/>
    <mergeCell ref="A7:G7"/>
    <mergeCell ref="A8:D8"/>
    <mergeCell ref="A2:G2"/>
    <mergeCell ref="A3:G3"/>
  </mergeCells>
  <printOptions/>
  <pageMargins left="0" right="0" top="0" bottom="0" header="0" footer="0"/>
  <pageSetup fitToHeight="1" fitToWidth="1" horizontalDpi="1200" verticalDpi="12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3" width="3.7109375" style="2" customWidth="1"/>
    <col min="4" max="4" width="48.7109375" style="2" customWidth="1"/>
    <col min="5" max="6" width="14.7109375" style="3" customWidth="1"/>
    <col min="7" max="7" width="14.7109375" style="144" customWidth="1"/>
    <col min="8" max="16384" width="9.140625" style="1" customWidth="1"/>
  </cols>
  <sheetData>
    <row r="1" spans="1:7" s="4" customFormat="1" ht="15" customHeight="1">
      <c r="A1" s="477"/>
      <c r="B1" s="477"/>
      <c r="C1" s="477"/>
      <c r="D1" s="477"/>
      <c r="E1" s="477"/>
      <c r="F1" s="477"/>
      <c r="G1" s="477"/>
    </row>
    <row r="2" spans="1:7" s="5" customFormat="1" ht="12.75" customHeight="1">
      <c r="A2" s="475" t="s">
        <v>75</v>
      </c>
      <c r="B2" s="475"/>
      <c r="C2" s="475"/>
      <c r="D2" s="475"/>
      <c r="E2" s="475"/>
      <c r="F2" s="475"/>
      <c r="G2" s="475"/>
    </row>
    <row r="3" spans="1:7" s="6" customFormat="1" ht="14.25" customHeight="1">
      <c r="A3" s="476"/>
      <c r="B3" s="476"/>
      <c r="C3" s="476"/>
      <c r="D3" s="476"/>
      <c r="E3" s="476"/>
      <c r="F3" s="476"/>
      <c r="G3" s="476"/>
    </row>
    <row r="4" spans="1:7" s="6" customFormat="1" ht="14.25" customHeight="1">
      <c r="A4" s="476"/>
      <c r="B4" s="476"/>
      <c r="C4" s="476"/>
      <c r="D4" s="476"/>
      <c r="E4" s="476"/>
      <c r="F4" s="476"/>
      <c r="G4" s="476"/>
    </row>
    <row r="5" spans="1:7" s="15" customFormat="1" ht="12" customHeight="1">
      <c r="A5" s="478"/>
      <c r="B5" s="478"/>
      <c r="C5" s="478"/>
      <c r="D5" s="483"/>
      <c r="E5" s="11" t="s">
        <v>4</v>
      </c>
      <c r="F5" s="11" t="s">
        <v>1</v>
      </c>
      <c r="G5" s="136" t="s">
        <v>5</v>
      </c>
    </row>
    <row r="6" spans="1:7" s="15" customFormat="1" ht="12" customHeight="1">
      <c r="A6" s="479"/>
      <c r="B6" s="479"/>
      <c r="C6" s="479"/>
      <c r="D6" s="479"/>
      <c r="E6" s="13" t="s">
        <v>76</v>
      </c>
      <c r="F6" s="13" t="s">
        <v>77</v>
      </c>
      <c r="G6" s="137" t="s">
        <v>78</v>
      </c>
    </row>
    <row r="7" spans="1:7" s="15" customFormat="1" ht="12" customHeight="1">
      <c r="A7" s="459"/>
      <c r="B7" s="459"/>
      <c r="C7" s="459"/>
      <c r="D7" s="459"/>
      <c r="E7" s="459"/>
      <c r="F7" s="459"/>
      <c r="G7" s="459"/>
    </row>
    <row r="8" spans="1:7" s="22" customFormat="1" ht="11.25" customHeight="1">
      <c r="A8" s="420" t="s">
        <v>13</v>
      </c>
      <c r="B8" s="420"/>
      <c r="C8" s="420"/>
      <c r="D8" s="420"/>
      <c r="E8" s="72"/>
      <c r="F8" s="72"/>
      <c r="G8" s="73"/>
    </row>
    <row r="9" spans="1:7" s="17" customFormat="1" ht="11.25" customHeight="1">
      <c r="A9" s="76"/>
      <c r="B9" s="420" t="s">
        <v>15</v>
      </c>
      <c r="C9" s="420"/>
      <c r="D9" s="420"/>
      <c r="E9" s="70">
        <f>SUM(E10:E14)</f>
        <v>29193434.299999997</v>
      </c>
      <c r="F9" s="70"/>
      <c r="G9" s="169"/>
    </row>
    <row r="10" spans="1:7" s="22" customFormat="1" ht="11.25" customHeight="1">
      <c r="A10" s="23"/>
      <c r="B10" s="23"/>
      <c r="C10" s="458" t="s">
        <v>16</v>
      </c>
      <c r="D10" s="458"/>
      <c r="E10" s="72">
        <v>15679238.5</v>
      </c>
      <c r="F10" s="72">
        <v>904</v>
      </c>
      <c r="G10" s="163">
        <f>+E10/F10</f>
        <v>17344.290376106193</v>
      </c>
    </row>
    <row r="11" spans="1:7" s="22" customFormat="1" ht="11.25" customHeight="1">
      <c r="A11" s="23"/>
      <c r="B11" s="23"/>
      <c r="C11" s="458" t="s">
        <v>17</v>
      </c>
      <c r="D11" s="458"/>
      <c r="E11" s="72">
        <v>5312621.9</v>
      </c>
      <c r="F11" s="72">
        <v>692</v>
      </c>
      <c r="G11" s="163">
        <f>+E11/F11</f>
        <v>7677.199277456648</v>
      </c>
    </row>
    <row r="12" spans="1:7" s="22" customFormat="1" ht="11.25" customHeight="1">
      <c r="A12" s="23"/>
      <c r="B12" s="23"/>
      <c r="C12" s="458" t="s">
        <v>18</v>
      </c>
      <c r="D12" s="458"/>
      <c r="E12" s="72">
        <v>6514949.95</v>
      </c>
      <c r="F12" s="72">
        <v>669</v>
      </c>
      <c r="G12" s="163">
        <f>+E12/F12</f>
        <v>9738.340732436473</v>
      </c>
    </row>
    <row r="13" spans="1:7" s="22" customFormat="1" ht="11.25" customHeight="1">
      <c r="A13" s="23"/>
      <c r="B13" s="23"/>
      <c r="C13" s="458" t="s">
        <v>19</v>
      </c>
      <c r="D13" s="458"/>
      <c r="E13" s="72">
        <v>1372073.95</v>
      </c>
      <c r="F13" s="72">
        <v>564</v>
      </c>
      <c r="G13" s="163">
        <f>+E13/F13</f>
        <v>2432.755230496454</v>
      </c>
    </row>
    <row r="14" spans="1:7" s="22" customFormat="1" ht="11.25" customHeight="1">
      <c r="A14" s="23"/>
      <c r="B14" s="23"/>
      <c r="C14" s="484" t="s">
        <v>20</v>
      </c>
      <c r="D14" s="484"/>
      <c r="E14" s="35">
        <v>314550</v>
      </c>
      <c r="F14" s="35">
        <v>185</v>
      </c>
      <c r="G14" s="152">
        <f>+E14/F14</f>
        <v>1700.2702702702702</v>
      </c>
    </row>
    <row r="15" spans="1:7" s="22" customFormat="1" ht="11.25" customHeight="1">
      <c r="A15" s="444"/>
      <c r="B15" s="444"/>
      <c r="C15" s="444"/>
      <c r="D15" s="444"/>
      <c r="E15" s="444"/>
      <c r="F15" s="444"/>
      <c r="G15" s="444"/>
    </row>
    <row r="16" spans="1:7" s="22" customFormat="1" ht="11.25" customHeight="1">
      <c r="A16" s="23"/>
      <c r="B16" s="425" t="s">
        <v>21</v>
      </c>
      <c r="C16" s="425"/>
      <c r="D16" s="425"/>
      <c r="E16" s="69">
        <f>SUM(E17:E21)</f>
        <v>3838810.9</v>
      </c>
      <c r="F16" s="69"/>
      <c r="G16" s="165"/>
    </row>
    <row r="17" spans="1:7" s="22" customFormat="1" ht="11.25" customHeight="1">
      <c r="A17" s="23"/>
      <c r="B17" s="23"/>
      <c r="C17" s="480" t="s">
        <v>22</v>
      </c>
      <c r="D17" s="480"/>
      <c r="E17" s="63">
        <v>1219052.5</v>
      </c>
      <c r="F17" s="63">
        <v>843</v>
      </c>
      <c r="G17" s="163">
        <f>+E17/F17</f>
        <v>1446.0883748517201</v>
      </c>
    </row>
    <row r="18" spans="1:7" s="22" customFormat="1" ht="11.25" customHeight="1">
      <c r="A18" s="23"/>
      <c r="B18" s="23"/>
      <c r="C18" s="458" t="s">
        <v>23</v>
      </c>
      <c r="D18" s="458"/>
      <c r="E18" s="72">
        <v>113304</v>
      </c>
      <c r="F18" s="72">
        <v>63</v>
      </c>
      <c r="G18" s="163">
        <f>+E18/F18</f>
        <v>1798.4761904761904</v>
      </c>
    </row>
    <row r="19" spans="1:7" s="22" customFormat="1" ht="11.25" customHeight="1">
      <c r="A19" s="23"/>
      <c r="B19" s="23"/>
      <c r="C19" s="458" t="s">
        <v>24</v>
      </c>
      <c r="D19" s="458"/>
      <c r="E19" s="72">
        <v>375059.45</v>
      </c>
      <c r="F19" s="72">
        <v>104</v>
      </c>
      <c r="G19" s="163">
        <f>+E19/F19</f>
        <v>3606.3408653846154</v>
      </c>
    </row>
    <row r="20" spans="1:7" s="22" customFormat="1" ht="11.25" customHeight="1">
      <c r="A20" s="23"/>
      <c r="B20" s="23"/>
      <c r="C20" s="458" t="s">
        <v>25</v>
      </c>
      <c r="D20" s="458"/>
      <c r="E20" s="72">
        <v>306942.1</v>
      </c>
      <c r="F20" s="72">
        <v>195</v>
      </c>
      <c r="G20" s="163">
        <f>+E20/F20</f>
        <v>1574.0620512820512</v>
      </c>
    </row>
    <row r="21" spans="1:7" s="22" customFormat="1" ht="11.25" customHeight="1">
      <c r="A21" s="23"/>
      <c r="B21" s="23"/>
      <c r="C21" s="484" t="s">
        <v>26</v>
      </c>
      <c r="D21" s="484"/>
      <c r="E21" s="35">
        <v>1824452.85</v>
      </c>
      <c r="F21" s="35">
        <v>677</v>
      </c>
      <c r="G21" s="152">
        <f>+E21/F21</f>
        <v>2694.908197932053</v>
      </c>
    </row>
    <row r="22" spans="1:7" s="22" customFormat="1" ht="11.25" customHeight="1">
      <c r="A22" s="444"/>
      <c r="B22" s="444"/>
      <c r="C22" s="444"/>
      <c r="D22" s="444"/>
      <c r="E22" s="444"/>
      <c r="F22" s="444"/>
      <c r="G22" s="444"/>
    </row>
    <row r="23" spans="1:7" s="22" customFormat="1" ht="11.25" customHeight="1">
      <c r="A23" s="23"/>
      <c r="B23" s="425" t="s">
        <v>27</v>
      </c>
      <c r="C23" s="425"/>
      <c r="D23" s="425"/>
      <c r="E23" s="69">
        <f>SUM(E24:E29)</f>
        <v>-384037.2</v>
      </c>
      <c r="F23" s="34"/>
      <c r="G23" s="165"/>
    </row>
    <row r="24" spans="1:7" s="22" customFormat="1" ht="11.25" customHeight="1">
      <c r="A24" s="23"/>
      <c r="B24" s="24"/>
      <c r="C24" s="458" t="s">
        <v>28</v>
      </c>
      <c r="D24" s="458"/>
      <c r="E24" s="63">
        <v>-1991</v>
      </c>
      <c r="F24" s="34"/>
      <c r="G24" s="165"/>
    </row>
    <row r="25" spans="1:7" s="22" customFormat="1" ht="11.25" customHeight="1">
      <c r="A25" s="23"/>
      <c r="B25" s="23"/>
      <c r="C25" s="458" t="s">
        <v>29</v>
      </c>
      <c r="D25" s="458"/>
      <c r="E25" s="72">
        <v>-190902</v>
      </c>
      <c r="F25" s="72">
        <v>116</v>
      </c>
      <c r="G25" s="163">
        <f>+E25/F25</f>
        <v>-1645.7068965517242</v>
      </c>
    </row>
    <row r="26" spans="1:7" s="22" customFormat="1" ht="11.25" customHeight="1">
      <c r="A26" s="23"/>
      <c r="B26" s="23"/>
      <c r="C26" s="458" t="s">
        <v>30</v>
      </c>
      <c r="D26" s="458"/>
      <c r="E26" s="72">
        <v>-181541.2</v>
      </c>
      <c r="F26" s="72">
        <v>30</v>
      </c>
      <c r="G26" s="163">
        <f>+E26/F26</f>
        <v>-6051.373333333334</v>
      </c>
    </row>
    <row r="27" spans="1:7" s="22" customFormat="1" ht="11.25" customHeight="1">
      <c r="A27" s="23"/>
      <c r="B27" s="23"/>
      <c r="C27" s="458" t="s">
        <v>31</v>
      </c>
      <c r="D27" s="458"/>
      <c r="E27" s="72">
        <v>-9603</v>
      </c>
      <c r="F27" s="72">
        <v>1</v>
      </c>
      <c r="G27" s="163">
        <f>+E27/F27</f>
        <v>-9603</v>
      </c>
    </row>
    <row r="28" spans="1:7" s="22" customFormat="1" ht="11.25" customHeight="1">
      <c r="A28" s="23"/>
      <c r="B28" s="23"/>
      <c r="C28" s="458" t="s">
        <v>32</v>
      </c>
      <c r="D28" s="458"/>
      <c r="E28" s="72">
        <v>0</v>
      </c>
      <c r="F28" s="72">
        <v>0</v>
      </c>
      <c r="G28" s="163">
        <v>0</v>
      </c>
    </row>
    <row r="29" spans="1:7" s="22" customFormat="1" ht="11.25" customHeight="1">
      <c r="A29" s="23"/>
      <c r="B29" s="23"/>
      <c r="C29" s="484" t="s">
        <v>79</v>
      </c>
      <c r="D29" s="484"/>
      <c r="E29" s="35">
        <v>0</v>
      </c>
      <c r="F29" s="35">
        <v>0</v>
      </c>
      <c r="G29" s="152">
        <v>0</v>
      </c>
    </row>
    <row r="30" spans="1:7" s="22" customFormat="1" ht="11.25" customHeight="1">
      <c r="A30" s="485"/>
      <c r="B30" s="485"/>
      <c r="C30" s="485"/>
      <c r="D30" s="485"/>
      <c r="E30" s="485"/>
      <c r="F30" s="485"/>
      <c r="G30" s="485"/>
    </row>
    <row r="31" spans="1:7" s="22" customFormat="1" ht="11.25" customHeight="1">
      <c r="A31" s="23"/>
      <c r="B31" s="425" t="s">
        <v>64</v>
      </c>
      <c r="C31" s="425"/>
      <c r="D31" s="425"/>
      <c r="E31" s="69">
        <f>SUM(E32)</f>
        <v>50744.6</v>
      </c>
      <c r="F31" s="34"/>
      <c r="G31" s="165"/>
    </row>
    <row r="32" spans="1:7" s="22" customFormat="1" ht="11.25" customHeight="1">
      <c r="A32" s="23"/>
      <c r="B32" s="23"/>
      <c r="C32" s="484" t="s">
        <v>34</v>
      </c>
      <c r="D32" s="484"/>
      <c r="E32" s="35">
        <v>50744.6</v>
      </c>
      <c r="F32" s="35">
        <v>18</v>
      </c>
      <c r="G32" s="152">
        <f>+E32/F32</f>
        <v>2819.144444444444</v>
      </c>
    </row>
    <row r="33" spans="1:7" s="22" customFormat="1" ht="11.25" customHeight="1">
      <c r="A33" s="444"/>
      <c r="B33" s="444"/>
      <c r="C33" s="444"/>
      <c r="D33" s="444"/>
      <c r="E33" s="444"/>
      <c r="F33" s="444"/>
      <c r="G33" s="444"/>
    </row>
    <row r="34" spans="1:7" s="22" customFormat="1" ht="11.25" customHeight="1">
      <c r="A34" s="23"/>
      <c r="B34" s="425" t="s">
        <v>35</v>
      </c>
      <c r="C34" s="425"/>
      <c r="D34" s="425"/>
      <c r="E34" s="69">
        <f>SUM(E35:E38)</f>
        <v>-114233.05</v>
      </c>
      <c r="F34" s="34"/>
      <c r="G34" s="165"/>
    </row>
    <row r="35" spans="1:7" s="22" customFormat="1" ht="11.25" customHeight="1">
      <c r="A35" s="23"/>
      <c r="B35" s="23"/>
      <c r="C35" s="458" t="s">
        <v>36</v>
      </c>
      <c r="D35" s="458"/>
      <c r="E35" s="72">
        <v>-100801.5</v>
      </c>
      <c r="F35" s="72">
        <v>49</v>
      </c>
      <c r="G35" s="163">
        <f>+E35/F35</f>
        <v>-2057.173469387755</v>
      </c>
    </row>
    <row r="36" spans="1:7" s="22" customFormat="1" ht="11.25" customHeight="1">
      <c r="A36" s="23"/>
      <c r="B36" s="23"/>
      <c r="C36" s="458" t="s">
        <v>54</v>
      </c>
      <c r="D36" s="458"/>
      <c r="E36" s="72">
        <v>-11603</v>
      </c>
      <c r="F36" s="72">
        <v>8</v>
      </c>
      <c r="G36" s="163">
        <f>+E36/F36</f>
        <v>-1450.375</v>
      </c>
    </row>
    <row r="37" spans="1:7" s="22" customFormat="1" ht="11.25" customHeight="1">
      <c r="A37" s="23"/>
      <c r="B37" s="23"/>
      <c r="C37" s="458" t="s">
        <v>38</v>
      </c>
      <c r="D37" s="458"/>
      <c r="E37" s="72">
        <v>-1854.8</v>
      </c>
      <c r="F37" s="72">
        <v>3</v>
      </c>
      <c r="G37" s="163">
        <v>0</v>
      </c>
    </row>
    <row r="38" spans="1:7" s="22" customFormat="1" ht="11.25" customHeight="1">
      <c r="A38" s="23"/>
      <c r="B38" s="23"/>
      <c r="C38" s="484" t="s">
        <v>55</v>
      </c>
      <c r="D38" s="484"/>
      <c r="E38" s="35">
        <v>26.25</v>
      </c>
      <c r="F38" s="35"/>
      <c r="G38" s="170"/>
    </row>
    <row r="39" spans="1:7" s="22" customFormat="1" ht="11.25" customHeight="1">
      <c r="A39" s="48"/>
      <c r="B39" s="49"/>
      <c r="C39" s="49"/>
      <c r="D39" s="49"/>
      <c r="E39" s="49"/>
      <c r="F39" s="49"/>
      <c r="G39" s="166"/>
    </row>
    <row r="40" spans="1:7" s="17" customFormat="1" ht="11.25" customHeight="1">
      <c r="A40" s="18"/>
      <c r="B40" s="421" t="s">
        <v>65</v>
      </c>
      <c r="C40" s="421"/>
      <c r="D40" s="421"/>
      <c r="E40" s="75">
        <f>E9+E16+E23+E31+E34</f>
        <v>32584719.549999997</v>
      </c>
      <c r="F40" s="75">
        <v>911</v>
      </c>
      <c r="G40" s="168">
        <f>+E40/F40</f>
        <v>35768.07854006586</v>
      </c>
    </row>
    <row r="41" spans="1:7" s="17" customFormat="1" ht="11.25" customHeight="1">
      <c r="A41" s="18"/>
      <c r="B41" s="25"/>
      <c r="C41" s="25"/>
      <c r="D41" s="25"/>
      <c r="E41" s="69"/>
      <c r="F41" s="69"/>
      <c r="G41" s="161"/>
    </row>
    <row r="42" spans="1:7" s="17" customFormat="1" ht="11.25" customHeight="1">
      <c r="A42" s="18"/>
      <c r="B42" s="421" t="s">
        <v>80</v>
      </c>
      <c r="C42" s="421"/>
      <c r="D42" s="421"/>
      <c r="E42" s="75">
        <v>257652</v>
      </c>
      <c r="F42" s="75">
        <v>57</v>
      </c>
      <c r="G42" s="168">
        <f>+E42/F42</f>
        <v>4520.210526315789</v>
      </c>
    </row>
    <row r="43" spans="1:7" s="22" customFormat="1" ht="11.25" customHeight="1">
      <c r="A43" s="485"/>
      <c r="B43" s="485"/>
      <c r="C43" s="485"/>
      <c r="D43" s="485"/>
      <c r="E43" s="485"/>
      <c r="F43" s="485"/>
      <c r="G43" s="485"/>
    </row>
    <row r="44" spans="1:7" s="17" customFormat="1" ht="11.25" customHeight="1">
      <c r="A44" s="18"/>
      <c r="B44" s="425" t="s">
        <v>42</v>
      </c>
      <c r="C44" s="425"/>
      <c r="D44" s="425"/>
      <c r="E44" s="69">
        <f>SUM(E45:E47)</f>
        <v>250175</v>
      </c>
      <c r="F44" s="69"/>
      <c r="G44" s="161"/>
    </row>
    <row r="45" spans="1:7" s="22" customFormat="1" ht="11.25" customHeight="1">
      <c r="A45" s="23"/>
      <c r="B45" s="23"/>
      <c r="C45" s="458" t="s">
        <v>43</v>
      </c>
      <c r="D45" s="458"/>
      <c r="E45" s="72">
        <v>167325</v>
      </c>
      <c r="F45" s="72">
        <v>209</v>
      </c>
      <c r="G45" s="163">
        <f>+E45/F45</f>
        <v>800.5980861244019</v>
      </c>
    </row>
    <row r="46" spans="1:7" s="22" customFormat="1" ht="11.25" customHeight="1">
      <c r="A46" s="23"/>
      <c r="B46" s="23"/>
      <c r="C46" s="458" t="s">
        <v>44</v>
      </c>
      <c r="D46" s="458"/>
      <c r="E46" s="72">
        <v>61430</v>
      </c>
      <c r="F46" s="72">
        <v>15</v>
      </c>
      <c r="G46" s="163">
        <f>+E46/F46</f>
        <v>4095.3333333333335</v>
      </c>
    </row>
    <row r="47" spans="1:7" s="22" customFormat="1" ht="11.25" customHeight="1">
      <c r="A47" s="23"/>
      <c r="B47" s="23"/>
      <c r="C47" s="484" t="s">
        <v>45</v>
      </c>
      <c r="D47" s="484"/>
      <c r="E47" s="35">
        <v>21420</v>
      </c>
      <c r="F47" s="35">
        <v>25</v>
      </c>
      <c r="G47" s="152">
        <f>+E47/F47</f>
        <v>856.8</v>
      </c>
    </row>
    <row r="48" spans="1:7" s="22" customFormat="1" ht="11.25" customHeight="1">
      <c r="A48" s="444"/>
      <c r="B48" s="444"/>
      <c r="C48" s="444"/>
      <c r="D48" s="444"/>
      <c r="E48" s="444"/>
      <c r="F48" s="444"/>
      <c r="G48" s="444"/>
    </row>
    <row r="49" spans="1:7" s="17" customFormat="1" ht="11.25" customHeight="1">
      <c r="A49" s="18"/>
      <c r="B49" s="18"/>
      <c r="C49" s="481" t="s">
        <v>46</v>
      </c>
      <c r="D49" s="481"/>
      <c r="E49" s="69">
        <f>SUM(E50+E51+E52+E53)</f>
        <v>-2618</v>
      </c>
      <c r="F49" s="69"/>
      <c r="G49" s="161"/>
    </row>
    <row r="50" spans="1:7" s="22" customFormat="1" ht="11.25" customHeight="1">
      <c r="A50" s="23"/>
      <c r="B50" s="23"/>
      <c r="C50" s="458" t="s">
        <v>47</v>
      </c>
      <c r="D50" s="458"/>
      <c r="E50" s="73">
        <v>0</v>
      </c>
      <c r="F50" s="72">
        <v>0</v>
      </c>
      <c r="G50" s="163">
        <v>0</v>
      </c>
    </row>
    <row r="51" spans="1:7" s="22" customFormat="1" ht="11.25" customHeight="1">
      <c r="A51" s="23"/>
      <c r="B51" s="23"/>
      <c r="C51" s="458" t="s">
        <v>34</v>
      </c>
      <c r="D51" s="458"/>
      <c r="E51" s="72">
        <v>1630</v>
      </c>
      <c r="F51" s="72">
        <v>1</v>
      </c>
      <c r="G51" s="163">
        <f>+E51/F51</f>
        <v>1630</v>
      </c>
    </row>
    <row r="52" spans="1:7" s="22" customFormat="1" ht="11.25" customHeight="1">
      <c r="A52" s="23"/>
      <c r="B52" s="23"/>
      <c r="C52" s="458" t="s">
        <v>48</v>
      </c>
      <c r="D52" s="458"/>
      <c r="E52" s="72">
        <v>-4248</v>
      </c>
      <c r="F52" s="72">
        <v>8</v>
      </c>
      <c r="G52" s="163">
        <f>+E52/F52</f>
        <v>-531</v>
      </c>
    </row>
    <row r="53" spans="1:7" s="22" customFormat="1" ht="11.25" customHeight="1">
      <c r="A53" s="23"/>
      <c r="B53" s="23"/>
      <c r="C53" s="484" t="s">
        <v>38</v>
      </c>
      <c r="D53" s="484"/>
      <c r="E53" s="35">
        <v>0</v>
      </c>
      <c r="F53" s="35">
        <v>0</v>
      </c>
      <c r="G53" s="152">
        <v>0</v>
      </c>
    </row>
    <row r="54" spans="1:7" s="22" customFormat="1" ht="11.25" customHeight="1">
      <c r="A54" s="55"/>
      <c r="B54" s="55"/>
      <c r="C54" s="55"/>
      <c r="D54" s="55"/>
      <c r="E54" s="55"/>
      <c r="F54" s="55"/>
      <c r="G54" s="172"/>
    </row>
    <row r="55" spans="1:7" s="22" customFormat="1" ht="11.25" customHeight="1">
      <c r="A55" s="23"/>
      <c r="B55" s="481" t="s">
        <v>66</v>
      </c>
      <c r="C55" s="481"/>
      <c r="D55" s="481"/>
      <c r="E55" s="69">
        <f>SUM(E44,E49)</f>
        <v>247557</v>
      </c>
      <c r="F55" s="69">
        <v>232</v>
      </c>
      <c r="G55" s="161">
        <f>+E55/F55</f>
        <v>1067.0560344827586</v>
      </c>
    </row>
    <row r="56" spans="1:7" s="22" customFormat="1" ht="11.25" customHeight="1">
      <c r="A56" s="23"/>
      <c r="B56" s="23"/>
      <c r="C56" s="486" t="s">
        <v>41</v>
      </c>
      <c r="D56" s="486"/>
      <c r="E56" s="79">
        <f>49511.4</f>
        <v>49511.4</v>
      </c>
      <c r="F56" s="79">
        <v>232</v>
      </c>
      <c r="G56" s="152">
        <f>+E56/F56</f>
        <v>213.41120689655173</v>
      </c>
    </row>
    <row r="57" spans="1:7" s="22" customFormat="1" ht="11.25" customHeight="1">
      <c r="A57" s="55"/>
      <c r="B57" s="56"/>
      <c r="C57" s="56"/>
      <c r="D57" s="56"/>
      <c r="E57" s="56"/>
      <c r="F57" s="56"/>
      <c r="G57" s="167"/>
    </row>
    <row r="58" spans="1:7" s="17" customFormat="1" ht="11.25" customHeight="1">
      <c r="A58" s="18"/>
      <c r="B58" s="421" t="s">
        <v>49</v>
      </c>
      <c r="C58" s="421"/>
      <c r="D58" s="421"/>
      <c r="E58" s="75">
        <v>549208</v>
      </c>
      <c r="F58" s="75">
        <v>564</v>
      </c>
      <c r="G58" s="168">
        <f>+E58/F58</f>
        <v>973.7730496453901</v>
      </c>
    </row>
    <row r="59" spans="1:7" s="22" customFormat="1" ht="11.25" customHeight="1">
      <c r="A59" s="444"/>
      <c r="B59" s="444"/>
      <c r="C59" s="444"/>
      <c r="D59" s="444"/>
      <c r="E59" s="444"/>
      <c r="F59" s="444"/>
      <c r="G59" s="444"/>
    </row>
    <row r="60" spans="1:7" s="22" customFormat="1" ht="11.25" customHeight="1">
      <c r="A60" s="23"/>
      <c r="B60" s="425" t="s">
        <v>67</v>
      </c>
      <c r="C60" s="425"/>
      <c r="D60" s="425"/>
      <c r="E60" s="69">
        <f>SUM(E61:E62)</f>
        <v>2999295.9</v>
      </c>
      <c r="F60" s="34"/>
      <c r="G60" s="165"/>
    </row>
    <row r="61" spans="1:7" s="22" customFormat="1" ht="11.25" customHeight="1">
      <c r="A61" s="23"/>
      <c r="B61" s="23"/>
      <c r="C61" s="458" t="s">
        <v>51</v>
      </c>
      <c r="D61" s="458"/>
      <c r="E61" s="72">
        <v>2702979.9</v>
      </c>
      <c r="F61" s="72">
        <v>230</v>
      </c>
      <c r="G61" s="163">
        <f>+E61/F61</f>
        <v>11752.08652173913</v>
      </c>
    </row>
    <row r="62" spans="1:7" s="22" customFormat="1" ht="11.25" customHeight="1">
      <c r="A62" s="23"/>
      <c r="B62" s="23"/>
      <c r="C62" s="484" t="s">
        <v>81</v>
      </c>
      <c r="D62" s="484"/>
      <c r="E62" s="35">
        <v>296316</v>
      </c>
      <c r="F62" s="35">
        <v>37</v>
      </c>
      <c r="G62" s="152">
        <f>+E62/F62</f>
        <v>8008.540540540541</v>
      </c>
    </row>
    <row r="63" spans="1:7" s="22" customFormat="1" ht="11.25" customHeight="1">
      <c r="A63" s="444"/>
      <c r="B63" s="444"/>
      <c r="C63" s="444"/>
      <c r="D63" s="444"/>
      <c r="E63" s="444"/>
      <c r="F63" s="444"/>
      <c r="G63" s="444"/>
    </row>
    <row r="64" spans="1:7" s="17" customFormat="1" ht="11.25" customHeight="1">
      <c r="A64" s="18"/>
      <c r="B64" s="18"/>
      <c r="C64" s="481" t="s">
        <v>46</v>
      </c>
      <c r="D64" s="481"/>
      <c r="E64" s="69">
        <f>SUM(E65:E69)</f>
        <v>36745.1</v>
      </c>
      <c r="F64" s="69"/>
      <c r="G64" s="161"/>
    </row>
    <row r="65" spans="1:7" s="22" customFormat="1" ht="11.25" customHeight="1">
      <c r="A65" s="23"/>
      <c r="B65" s="23"/>
      <c r="C65" s="458" t="s">
        <v>59</v>
      </c>
      <c r="D65" s="458"/>
      <c r="E65" s="72">
        <v>0</v>
      </c>
      <c r="F65" s="72">
        <v>0</v>
      </c>
      <c r="G65" s="163">
        <v>0</v>
      </c>
    </row>
    <row r="66" spans="1:7" s="22" customFormat="1" ht="11.25" customHeight="1">
      <c r="A66" s="23"/>
      <c r="B66" s="23"/>
      <c r="C66" s="458" t="s">
        <v>53</v>
      </c>
      <c r="D66" s="458"/>
      <c r="E66" s="72">
        <v>71989</v>
      </c>
      <c r="F66" s="72">
        <v>10</v>
      </c>
      <c r="G66" s="163">
        <f>+E66/F66</f>
        <v>7198.9</v>
      </c>
    </row>
    <row r="67" spans="1:7" s="22" customFormat="1" ht="11.25" customHeight="1">
      <c r="A67" s="23"/>
      <c r="B67" s="23"/>
      <c r="C67" s="458" t="s">
        <v>36</v>
      </c>
      <c r="D67" s="458"/>
      <c r="E67" s="72">
        <v>-31320</v>
      </c>
      <c r="F67" s="72">
        <v>1</v>
      </c>
      <c r="G67" s="163">
        <f>+E67/F67</f>
        <v>-31320</v>
      </c>
    </row>
    <row r="68" spans="1:7" s="22" customFormat="1" ht="11.25" customHeight="1">
      <c r="A68" s="23"/>
      <c r="B68" s="23"/>
      <c r="C68" s="458" t="s">
        <v>54</v>
      </c>
      <c r="D68" s="458"/>
      <c r="E68" s="72">
        <v>-3924.6</v>
      </c>
      <c r="F68" s="72">
        <v>3</v>
      </c>
      <c r="G68" s="163">
        <f>+E68/F68</f>
        <v>-1308.2</v>
      </c>
    </row>
    <row r="69" spans="1:7" s="22" customFormat="1" ht="11.25" customHeight="1">
      <c r="A69" s="23"/>
      <c r="B69" s="23"/>
      <c r="C69" s="484" t="s">
        <v>55</v>
      </c>
      <c r="D69" s="484"/>
      <c r="E69" s="35">
        <v>0.7</v>
      </c>
      <c r="F69" s="35"/>
      <c r="G69" s="170"/>
    </row>
    <row r="70" spans="1:7" s="22" customFormat="1" ht="11.25" customHeight="1">
      <c r="A70" s="23"/>
      <c r="B70" s="39"/>
      <c r="C70" s="39"/>
      <c r="D70" s="39"/>
      <c r="E70" s="39"/>
      <c r="F70" s="39"/>
      <c r="G70" s="171"/>
    </row>
    <row r="71" spans="1:7" s="22" customFormat="1" ht="11.25" customHeight="1">
      <c r="A71" s="23"/>
      <c r="B71" s="421" t="s">
        <v>69</v>
      </c>
      <c r="C71" s="421"/>
      <c r="D71" s="421"/>
      <c r="E71" s="75">
        <f>+E60+E64</f>
        <v>3036041</v>
      </c>
      <c r="F71" s="75">
        <v>267</v>
      </c>
      <c r="G71" s="168">
        <f>+E71/F71</f>
        <v>11370.940074906366</v>
      </c>
    </row>
    <row r="72" spans="1:7" s="22" customFormat="1" ht="11.25" customHeight="1">
      <c r="A72" s="480"/>
      <c r="B72" s="480"/>
      <c r="C72" s="480"/>
      <c r="D72" s="480"/>
      <c r="E72" s="480"/>
      <c r="F72" s="480"/>
      <c r="G72" s="480"/>
    </row>
    <row r="73" spans="1:7" s="17" customFormat="1" ht="11.25" customHeight="1">
      <c r="A73" s="420" t="s">
        <v>70</v>
      </c>
      <c r="B73" s="420"/>
      <c r="C73" s="420"/>
      <c r="D73" s="420"/>
      <c r="E73" s="70">
        <f>+E40+E42+E55+E60</f>
        <v>36089224.449999996</v>
      </c>
      <c r="F73" s="70">
        <f>+F40+F71</f>
        <v>1178</v>
      </c>
      <c r="G73" s="162">
        <f>+E73/F73</f>
        <v>30636.013964346344</v>
      </c>
    </row>
    <row r="74" spans="1:7" s="17" customFormat="1" ht="11.25" customHeight="1">
      <c r="A74" s="425" t="s">
        <v>56</v>
      </c>
      <c r="B74" s="425"/>
      <c r="C74" s="425"/>
      <c r="D74" s="425"/>
      <c r="E74" s="69">
        <v>305288</v>
      </c>
      <c r="F74" s="69">
        <v>46</v>
      </c>
      <c r="G74" s="162">
        <f>+E74/F74</f>
        <v>6636.695652173913</v>
      </c>
    </row>
    <row r="75" spans="1:7" s="22" customFormat="1" ht="11.25" customHeight="1">
      <c r="A75" s="448" t="s">
        <v>71</v>
      </c>
      <c r="B75" s="448"/>
      <c r="C75" s="448"/>
      <c r="D75" s="448"/>
      <c r="E75" s="80">
        <f>SUM(E73:E74)</f>
        <v>36394512.449999996</v>
      </c>
      <c r="F75" s="80">
        <v>1178</v>
      </c>
      <c r="G75" s="160">
        <f>+E75/F75</f>
        <v>30895.171859083188</v>
      </c>
    </row>
    <row r="76" spans="1:7" s="61" customFormat="1" ht="5.25" customHeight="1">
      <c r="A76" s="482"/>
      <c r="B76" s="482"/>
      <c r="C76" s="482"/>
      <c r="D76" s="482"/>
      <c r="E76" s="482"/>
      <c r="F76" s="482"/>
      <c r="G76" s="482"/>
    </row>
    <row r="77" spans="1:7" s="64" customFormat="1" ht="11.25">
      <c r="A77" s="447" t="s">
        <v>135</v>
      </c>
      <c r="B77" s="447"/>
      <c r="C77" s="447"/>
      <c r="D77" s="447"/>
      <c r="E77" s="447"/>
      <c r="F77" s="447"/>
      <c r="G77" s="447"/>
    </row>
    <row r="78" spans="1:7" s="65" customFormat="1" ht="5.25" customHeight="1">
      <c r="A78" s="474"/>
      <c r="B78" s="474"/>
      <c r="C78" s="474"/>
      <c r="D78" s="474"/>
      <c r="E78" s="474"/>
      <c r="F78" s="474"/>
      <c r="G78" s="474"/>
    </row>
    <row r="79" spans="1:7" s="66" customFormat="1" ht="11.25" customHeight="1">
      <c r="A79" s="473" t="s">
        <v>82</v>
      </c>
      <c r="B79" s="473"/>
      <c r="C79" s="473"/>
      <c r="D79" s="473"/>
      <c r="E79" s="473"/>
      <c r="F79" s="473"/>
      <c r="G79" s="473"/>
    </row>
    <row r="80" spans="1:7" s="66" customFormat="1" ht="11.25" customHeight="1">
      <c r="A80" s="473" t="s">
        <v>86</v>
      </c>
      <c r="B80" s="473"/>
      <c r="C80" s="473"/>
      <c r="D80" s="473"/>
      <c r="E80" s="473"/>
      <c r="F80" s="473"/>
      <c r="G80" s="473"/>
    </row>
  </sheetData>
  <sheetProtection/>
  <mergeCells count="75">
    <mergeCell ref="A78:G78"/>
    <mergeCell ref="A79:G79"/>
    <mergeCell ref="A80:G80"/>
    <mergeCell ref="A74:D74"/>
    <mergeCell ref="A75:D75"/>
    <mergeCell ref="A76:G76"/>
    <mergeCell ref="A77:G77"/>
    <mergeCell ref="C69:D69"/>
    <mergeCell ref="B71:D71"/>
    <mergeCell ref="A72:G72"/>
    <mergeCell ref="A73:D73"/>
    <mergeCell ref="C65:D65"/>
    <mergeCell ref="C66:D66"/>
    <mergeCell ref="C67:D67"/>
    <mergeCell ref="C68:D68"/>
    <mergeCell ref="C61:D61"/>
    <mergeCell ref="C62:D62"/>
    <mergeCell ref="A63:G63"/>
    <mergeCell ref="C64:D64"/>
    <mergeCell ref="C56:D56"/>
    <mergeCell ref="B58:D58"/>
    <mergeCell ref="A59:G59"/>
    <mergeCell ref="B60:D60"/>
    <mergeCell ref="C51:D51"/>
    <mergeCell ref="C52:D52"/>
    <mergeCell ref="C53:D53"/>
    <mergeCell ref="B55:D55"/>
    <mergeCell ref="C47:D47"/>
    <mergeCell ref="A48:G48"/>
    <mergeCell ref="C49:D49"/>
    <mergeCell ref="C50:D50"/>
    <mergeCell ref="A43:G43"/>
    <mergeCell ref="B44:D44"/>
    <mergeCell ref="C45:D45"/>
    <mergeCell ref="C46:D46"/>
    <mergeCell ref="C37:D37"/>
    <mergeCell ref="C38:D38"/>
    <mergeCell ref="B40:D40"/>
    <mergeCell ref="B42:D42"/>
    <mergeCell ref="A33:G33"/>
    <mergeCell ref="B34:D34"/>
    <mergeCell ref="C35:D35"/>
    <mergeCell ref="C36:D36"/>
    <mergeCell ref="C29:D29"/>
    <mergeCell ref="A30:G30"/>
    <mergeCell ref="B31:D31"/>
    <mergeCell ref="C32:D32"/>
    <mergeCell ref="C25:D25"/>
    <mergeCell ref="C26:D26"/>
    <mergeCell ref="C27:D27"/>
    <mergeCell ref="C28:D28"/>
    <mergeCell ref="C21:D21"/>
    <mergeCell ref="A22:G22"/>
    <mergeCell ref="B23:D23"/>
    <mergeCell ref="C24:D24"/>
    <mergeCell ref="C17:D17"/>
    <mergeCell ref="C18:D18"/>
    <mergeCell ref="C19:D19"/>
    <mergeCell ref="C20:D20"/>
    <mergeCell ref="C13:D13"/>
    <mergeCell ref="C14:D14"/>
    <mergeCell ref="A15:G15"/>
    <mergeCell ref="B16:D16"/>
    <mergeCell ref="C11:D11"/>
    <mergeCell ref="C12:D12"/>
    <mergeCell ref="A5:D5"/>
    <mergeCell ref="A6:D6"/>
    <mergeCell ref="A7:G7"/>
    <mergeCell ref="A8:D8"/>
    <mergeCell ref="A2:G2"/>
    <mergeCell ref="A3:G3"/>
    <mergeCell ref="A1:G1"/>
    <mergeCell ref="A4:G4"/>
    <mergeCell ref="B9:D9"/>
    <mergeCell ref="C10:D10"/>
  </mergeCells>
  <printOptions/>
  <pageMargins left="0.75" right="0.75" top="1" bottom="1" header="0.5" footer="0.5"/>
  <pageSetup fitToHeight="1" fitToWidth="1" horizontalDpi="1200" verticalDpi="12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26" sqref="G26"/>
    </sheetView>
  </sheetViews>
  <sheetFormatPr defaultColWidth="9.140625" defaultRowHeight="12.75"/>
  <cols>
    <col min="1" max="3" width="3.7109375" style="2" customWidth="1"/>
    <col min="4" max="4" width="48.7109375" style="2" customWidth="1"/>
    <col min="5" max="6" width="14.7109375" style="3" customWidth="1"/>
    <col min="7" max="7" width="14.7109375" style="144" customWidth="1"/>
    <col min="8" max="16384" width="9.140625" style="1" customWidth="1"/>
  </cols>
  <sheetData>
    <row r="1" spans="1:7" s="4" customFormat="1" ht="15" customHeight="1">
      <c r="A1" s="477"/>
      <c r="B1" s="477"/>
      <c r="C1" s="477"/>
      <c r="D1" s="477"/>
      <c r="E1" s="477"/>
      <c r="F1" s="477"/>
      <c r="G1" s="477"/>
    </row>
    <row r="2" spans="1:7" s="5" customFormat="1" ht="12.75" customHeight="1">
      <c r="A2" s="475" t="s">
        <v>83</v>
      </c>
      <c r="B2" s="475"/>
      <c r="C2" s="475"/>
      <c r="D2" s="475"/>
      <c r="E2" s="475"/>
      <c r="F2" s="475"/>
      <c r="G2" s="475"/>
    </row>
    <row r="3" spans="1:7" s="6" customFormat="1" ht="14.25" customHeight="1">
      <c r="A3" s="476"/>
      <c r="B3" s="476"/>
      <c r="C3" s="476"/>
      <c r="D3" s="476"/>
      <c r="E3" s="476"/>
      <c r="F3" s="476"/>
      <c r="G3" s="476"/>
    </row>
    <row r="4" spans="1:7" s="6" customFormat="1" ht="14.25" customHeight="1">
      <c r="A4" s="476"/>
      <c r="B4" s="476"/>
      <c r="C4" s="476"/>
      <c r="D4" s="476"/>
      <c r="E4" s="476"/>
      <c r="F4" s="476"/>
      <c r="G4" s="476"/>
    </row>
    <row r="5" spans="1:7" s="15" customFormat="1" ht="12" customHeight="1">
      <c r="A5" s="478"/>
      <c r="B5" s="478"/>
      <c r="C5" s="478"/>
      <c r="D5" s="483"/>
      <c r="E5" s="11" t="s">
        <v>4</v>
      </c>
      <c r="F5" s="11" t="s">
        <v>1</v>
      </c>
      <c r="G5" s="136" t="s">
        <v>5</v>
      </c>
    </row>
    <row r="6" spans="1:7" s="15" customFormat="1" ht="12" customHeight="1">
      <c r="A6" s="479"/>
      <c r="B6" s="479"/>
      <c r="C6" s="479"/>
      <c r="D6" s="479"/>
      <c r="E6" s="13" t="s">
        <v>76</v>
      </c>
      <c r="F6" s="13" t="s">
        <v>77</v>
      </c>
      <c r="G6" s="137" t="s">
        <v>78</v>
      </c>
    </row>
    <row r="7" spans="1:7" s="15" customFormat="1" ht="12" customHeight="1">
      <c r="A7" s="459"/>
      <c r="B7" s="459"/>
      <c r="C7" s="459"/>
      <c r="D7" s="459"/>
      <c r="E7" s="459"/>
      <c r="F7" s="459"/>
      <c r="G7" s="459"/>
    </row>
    <row r="8" spans="1:7" s="22" customFormat="1" ht="11.25" customHeight="1">
      <c r="A8" s="420" t="s">
        <v>13</v>
      </c>
      <c r="B8" s="420"/>
      <c r="C8" s="420"/>
      <c r="D8" s="420"/>
      <c r="E8" s="72"/>
      <c r="F8" s="72"/>
      <c r="G8" s="73"/>
    </row>
    <row r="9" spans="1:7" s="17" customFormat="1" ht="11.25" customHeight="1">
      <c r="A9" s="76"/>
      <c r="B9" s="420" t="s">
        <v>15</v>
      </c>
      <c r="C9" s="420"/>
      <c r="D9" s="420"/>
      <c r="E9" s="70">
        <v>29127293.65</v>
      </c>
      <c r="F9" s="70"/>
      <c r="G9" s="169"/>
    </row>
    <row r="10" spans="1:7" s="22" customFormat="1" ht="11.25" customHeight="1">
      <c r="A10" s="23"/>
      <c r="B10" s="23"/>
      <c r="C10" s="458" t="s">
        <v>16</v>
      </c>
      <c r="D10" s="458"/>
      <c r="E10" s="72">
        <v>15514857.2</v>
      </c>
      <c r="F10" s="72">
        <v>902</v>
      </c>
      <c r="G10" s="163">
        <v>17200.51</v>
      </c>
    </row>
    <row r="11" spans="1:7" s="22" customFormat="1" ht="11.25" customHeight="1">
      <c r="A11" s="23"/>
      <c r="B11" s="23"/>
      <c r="C11" s="458" t="s">
        <v>17</v>
      </c>
      <c r="D11" s="458"/>
      <c r="E11" s="72">
        <v>5400669.35</v>
      </c>
      <c r="F11" s="72">
        <v>698</v>
      </c>
      <c r="G11" s="163">
        <v>7737.35</v>
      </c>
    </row>
    <row r="12" spans="1:7" s="22" customFormat="1" ht="11.25" customHeight="1">
      <c r="A12" s="23"/>
      <c r="B12" s="23"/>
      <c r="C12" s="458" t="s">
        <v>18</v>
      </c>
      <c r="D12" s="458"/>
      <c r="E12" s="72">
        <v>6533045.9</v>
      </c>
      <c r="F12" s="72">
        <v>673</v>
      </c>
      <c r="G12" s="163">
        <v>9707.35</v>
      </c>
    </row>
    <row r="13" spans="1:7" s="22" customFormat="1" ht="11.25" customHeight="1">
      <c r="A13" s="23"/>
      <c r="B13" s="23"/>
      <c r="C13" s="458" t="s">
        <v>19</v>
      </c>
      <c r="D13" s="458"/>
      <c r="E13" s="72">
        <v>1375061.2</v>
      </c>
      <c r="F13" s="72">
        <v>561</v>
      </c>
      <c r="G13" s="163">
        <v>2451.09</v>
      </c>
    </row>
    <row r="14" spans="1:7" s="22" customFormat="1" ht="11.25" customHeight="1">
      <c r="A14" s="23"/>
      <c r="B14" s="23"/>
      <c r="C14" s="484" t="s">
        <v>20</v>
      </c>
      <c r="D14" s="484"/>
      <c r="E14" s="35">
        <v>303660</v>
      </c>
      <c r="F14" s="35">
        <v>180</v>
      </c>
      <c r="G14" s="170">
        <v>1687</v>
      </c>
    </row>
    <row r="15" spans="1:7" s="22" customFormat="1" ht="11.25" customHeight="1">
      <c r="A15" s="444"/>
      <c r="B15" s="444"/>
      <c r="C15" s="444"/>
      <c r="D15" s="444"/>
      <c r="E15" s="444"/>
      <c r="F15" s="444"/>
      <c r="G15" s="444"/>
    </row>
    <row r="16" spans="1:7" s="22" customFormat="1" ht="11.25" customHeight="1">
      <c r="A16" s="23"/>
      <c r="B16" s="425" t="s">
        <v>84</v>
      </c>
      <c r="C16" s="425"/>
      <c r="D16" s="425"/>
      <c r="E16" s="69">
        <v>3823797</v>
      </c>
      <c r="F16" s="69"/>
      <c r="G16" s="165"/>
    </row>
    <row r="17" spans="1:7" s="22" customFormat="1" ht="11.25" customHeight="1">
      <c r="A17" s="23"/>
      <c r="B17" s="23"/>
      <c r="C17" s="480" t="s">
        <v>22</v>
      </c>
      <c r="D17" s="480"/>
      <c r="E17" s="63">
        <v>1188643.4</v>
      </c>
      <c r="F17" s="63">
        <v>825</v>
      </c>
      <c r="G17" s="164">
        <v>1440.78</v>
      </c>
    </row>
    <row r="18" spans="1:7" s="22" customFormat="1" ht="11.25" customHeight="1">
      <c r="A18" s="23"/>
      <c r="B18" s="23"/>
      <c r="C18" s="458" t="s">
        <v>23</v>
      </c>
      <c r="D18" s="458"/>
      <c r="E18" s="72">
        <v>117712</v>
      </c>
      <c r="F18" s="72">
        <v>67</v>
      </c>
      <c r="G18" s="163">
        <v>1756.9</v>
      </c>
    </row>
    <row r="19" spans="1:7" s="22" customFormat="1" ht="11.25" customHeight="1">
      <c r="A19" s="23"/>
      <c r="B19" s="23"/>
      <c r="C19" s="458" t="s">
        <v>24</v>
      </c>
      <c r="D19" s="458"/>
      <c r="E19" s="72">
        <v>379427.8</v>
      </c>
      <c r="F19" s="72">
        <v>100</v>
      </c>
      <c r="G19" s="163">
        <v>3794.28</v>
      </c>
    </row>
    <row r="20" spans="1:7" s="22" customFormat="1" ht="11.25" customHeight="1">
      <c r="A20" s="23"/>
      <c r="B20" s="23"/>
      <c r="C20" s="458" t="s">
        <v>25</v>
      </c>
      <c r="D20" s="458"/>
      <c r="E20" s="72">
        <v>310934.45</v>
      </c>
      <c r="F20" s="72">
        <v>206</v>
      </c>
      <c r="G20" s="163">
        <v>1509.39</v>
      </c>
    </row>
    <row r="21" spans="1:7" s="22" customFormat="1" ht="11.25" customHeight="1">
      <c r="A21" s="23"/>
      <c r="B21" s="23"/>
      <c r="C21" s="484" t="s">
        <v>26</v>
      </c>
      <c r="D21" s="484"/>
      <c r="E21" s="35">
        <v>1827079.35</v>
      </c>
      <c r="F21" s="35">
        <v>677</v>
      </c>
      <c r="G21" s="170">
        <v>2698.79</v>
      </c>
    </row>
    <row r="22" spans="1:7" s="22" customFormat="1" ht="11.25" customHeight="1">
      <c r="A22" s="444"/>
      <c r="B22" s="444"/>
      <c r="C22" s="444"/>
      <c r="D22" s="444"/>
      <c r="E22" s="444"/>
      <c r="F22" s="444"/>
      <c r="G22" s="444"/>
    </row>
    <row r="23" spans="1:7" s="22" customFormat="1" ht="11.25" customHeight="1">
      <c r="A23" s="23"/>
      <c r="B23" s="425" t="s">
        <v>27</v>
      </c>
      <c r="C23" s="425"/>
      <c r="D23" s="425"/>
      <c r="E23" s="69">
        <f>SUM(E24:E28)</f>
        <v>-464360.8</v>
      </c>
      <c r="F23" s="34"/>
      <c r="G23" s="165"/>
    </row>
    <row r="24" spans="1:7" s="22" customFormat="1" ht="11.25" customHeight="1">
      <c r="A24" s="23"/>
      <c r="B24" s="23"/>
      <c r="C24" s="458" t="s">
        <v>29</v>
      </c>
      <c r="D24" s="458"/>
      <c r="E24" s="72">
        <v>-199663.5</v>
      </c>
      <c r="F24" s="72">
        <v>150</v>
      </c>
      <c r="G24" s="163">
        <v>1331.09</v>
      </c>
    </row>
    <row r="25" spans="1:7" s="22" customFormat="1" ht="11.25" customHeight="1">
      <c r="A25" s="23"/>
      <c r="B25" s="23"/>
      <c r="C25" s="458" t="s">
        <v>30</v>
      </c>
      <c r="D25" s="458"/>
      <c r="E25" s="72">
        <v>-254666.3</v>
      </c>
      <c r="F25" s="72">
        <v>41</v>
      </c>
      <c r="G25" s="163">
        <v>6211.37</v>
      </c>
    </row>
    <row r="26" spans="1:7" s="22" customFormat="1" ht="11.25" customHeight="1">
      <c r="A26" s="23"/>
      <c r="B26" s="23"/>
      <c r="C26" s="458" t="s">
        <v>31</v>
      </c>
      <c r="D26" s="458"/>
      <c r="E26" s="72">
        <v>-10031</v>
      </c>
      <c r="F26" s="72">
        <v>1</v>
      </c>
      <c r="G26" s="163">
        <v>10031</v>
      </c>
    </row>
    <row r="27" spans="1:7" s="22" customFormat="1" ht="11.25" customHeight="1">
      <c r="A27" s="23"/>
      <c r="B27" s="23"/>
      <c r="C27" s="458" t="s">
        <v>32</v>
      </c>
      <c r="D27" s="458"/>
      <c r="E27" s="73">
        <v>0</v>
      </c>
      <c r="F27" s="72">
        <v>0</v>
      </c>
      <c r="G27" s="163">
        <v>0</v>
      </c>
    </row>
    <row r="28" spans="1:7" s="22" customFormat="1" ht="11.25" customHeight="1">
      <c r="A28" s="23"/>
      <c r="B28" s="23"/>
      <c r="C28" s="484" t="s">
        <v>79</v>
      </c>
      <c r="D28" s="484"/>
      <c r="E28" s="81">
        <v>0</v>
      </c>
      <c r="F28" s="35">
        <v>0</v>
      </c>
      <c r="G28" s="170">
        <v>0</v>
      </c>
    </row>
    <row r="29" spans="1:7" s="22" customFormat="1" ht="11.25" customHeight="1">
      <c r="A29" s="485"/>
      <c r="B29" s="485"/>
      <c r="C29" s="485"/>
      <c r="D29" s="485"/>
      <c r="E29" s="485"/>
      <c r="F29" s="485"/>
      <c r="G29" s="485"/>
    </row>
    <row r="30" spans="1:7" s="22" customFormat="1" ht="11.25" customHeight="1">
      <c r="A30" s="23"/>
      <c r="B30" s="425" t="s">
        <v>64</v>
      </c>
      <c r="C30" s="425"/>
      <c r="D30" s="425"/>
      <c r="E30" s="69">
        <f>SUM(E31)</f>
        <v>13276.7</v>
      </c>
      <c r="F30" s="34"/>
      <c r="G30" s="165"/>
    </row>
    <row r="31" spans="1:7" s="22" customFormat="1" ht="11.25" customHeight="1">
      <c r="A31" s="23"/>
      <c r="B31" s="23"/>
      <c r="C31" s="484" t="s">
        <v>34</v>
      </c>
      <c r="D31" s="484"/>
      <c r="E31" s="35">
        <v>13276.7</v>
      </c>
      <c r="F31" s="35">
        <v>9</v>
      </c>
      <c r="G31" s="170">
        <v>1475.19</v>
      </c>
    </row>
    <row r="32" spans="1:7" s="22" customFormat="1" ht="11.25" customHeight="1">
      <c r="A32" s="444"/>
      <c r="B32" s="444"/>
      <c r="C32" s="444"/>
      <c r="D32" s="444"/>
      <c r="E32" s="444"/>
      <c r="F32" s="444"/>
      <c r="G32" s="444"/>
    </row>
    <row r="33" spans="1:7" s="22" customFormat="1" ht="11.25" customHeight="1">
      <c r="A33" s="23"/>
      <c r="B33" s="425" t="s">
        <v>35</v>
      </c>
      <c r="C33" s="425"/>
      <c r="D33" s="425"/>
      <c r="E33" s="69">
        <f>SUM(E34:E37)</f>
        <v>-59079.45</v>
      </c>
      <c r="F33" s="34"/>
      <c r="G33" s="165"/>
    </row>
    <row r="34" spans="1:7" s="22" customFormat="1" ht="11.25" customHeight="1">
      <c r="A34" s="23"/>
      <c r="B34" s="23"/>
      <c r="C34" s="458" t="s">
        <v>36</v>
      </c>
      <c r="D34" s="458"/>
      <c r="E34" s="72">
        <v>-50065</v>
      </c>
      <c r="F34" s="72">
        <v>31</v>
      </c>
      <c r="G34" s="163">
        <v>1615</v>
      </c>
    </row>
    <row r="35" spans="1:7" s="22" customFormat="1" ht="11.25" customHeight="1">
      <c r="A35" s="23"/>
      <c r="B35" s="23"/>
      <c r="C35" s="458" t="s">
        <v>54</v>
      </c>
      <c r="D35" s="458"/>
      <c r="E35" s="72">
        <v>-9054</v>
      </c>
      <c r="F35" s="72">
        <v>8</v>
      </c>
      <c r="G35" s="163">
        <v>1131.75</v>
      </c>
    </row>
    <row r="36" spans="1:7" s="22" customFormat="1" ht="11.25" customHeight="1">
      <c r="A36" s="23"/>
      <c r="B36" s="23"/>
      <c r="C36" s="458" t="s">
        <v>38</v>
      </c>
      <c r="D36" s="458"/>
      <c r="E36" s="73">
        <v>0</v>
      </c>
      <c r="F36" s="72">
        <v>0</v>
      </c>
      <c r="G36" s="163">
        <v>0</v>
      </c>
    </row>
    <row r="37" spans="1:7" s="22" customFormat="1" ht="11.25" customHeight="1">
      <c r="A37" s="23"/>
      <c r="B37" s="23"/>
      <c r="C37" s="484" t="s">
        <v>55</v>
      </c>
      <c r="D37" s="484"/>
      <c r="E37" s="35">
        <v>39.55</v>
      </c>
      <c r="F37" s="35">
        <v>0</v>
      </c>
      <c r="G37" s="170">
        <v>0</v>
      </c>
    </row>
    <row r="38" spans="1:7" s="22" customFormat="1" ht="11.25" customHeight="1">
      <c r="A38" s="48"/>
      <c r="B38" s="48"/>
      <c r="C38" s="48"/>
      <c r="D38" s="48"/>
      <c r="E38" s="48"/>
      <c r="F38" s="48"/>
      <c r="G38" s="173"/>
    </row>
    <row r="39" spans="1:7" s="17" customFormat="1" ht="11.25" customHeight="1">
      <c r="A39" s="18"/>
      <c r="B39" s="448" t="s">
        <v>65</v>
      </c>
      <c r="C39" s="448"/>
      <c r="D39" s="448"/>
      <c r="E39" s="82">
        <v>32440927</v>
      </c>
      <c r="F39" s="82">
        <v>909</v>
      </c>
      <c r="G39" s="160">
        <v>35688.59</v>
      </c>
    </row>
    <row r="40" spans="1:7" s="22" customFormat="1" ht="11.25" customHeight="1">
      <c r="A40" s="485"/>
      <c r="B40" s="485"/>
      <c r="C40" s="485"/>
      <c r="D40" s="485"/>
      <c r="E40" s="485"/>
      <c r="F40" s="485"/>
      <c r="G40" s="485"/>
    </row>
    <row r="41" spans="1:7" s="17" customFormat="1" ht="11.25" customHeight="1">
      <c r="A41" s="18"/>
      <c r="B41" s="425" t="s">
        <v>42</v>
      </c>
      <c r="C41" s="425"/>
      <c r="D41" s="425"/>
      <c r="E41" s="69">
        <v>193665</v>
      </c>
      <c r="F41" s="69"/>
      <c r="G41" s="161"/>
    </row>
    <row r="42" spans="1:7" s="22" customFormat="1" ht="11.25" customHeight="1">
      <c r="A42" s="23"/>
      <c r="B42" s="23"/>
      <c r="C42" s="458" t="s">
        <v>43</v>
      </c>
      <c r="D42" s="458"/>
      <c r="E42" s="72">
        <v>173735</v>
      </c>
      <c r="F42" s="72">
        <v>185</v>
      </c>
      <c r="G42" s="163">
        <v>939.11</v>
      </c>
    </row>
    <row r="43" spans="1:7" s="22" customFormat="1" ht="11.25" customHeight="1">
      <c r="A43" s="23"/>
      <c r="B43" s="23"/>
      <c r="C43" s="458" t="s">
        <v>44</v>
      </c>
      <c r="D43" s="458"/>
      <c r="E43" s="72">
        <v>14740</v>
      </c>
      <c r="F43" s="72">
        <v>18</v>
      </c>
      <c r="G43" s="163">
        <v>818.89</v>
      </c>
    </row>
    <row r="44" spans="1:7" s="22" customFormat="1" ht="11.25" customHeight="1">
      <c r="A44" s="23"/>
      <c r="B44" s="23"/>
      <c r="C44" s="484" t="s">
        <v>45</v>
      </c>
      <c r="D44" s="484"/>
      <c r="E44" s="35">
        <v>5190</v>
      </c>
      <c r="F44" s="35">
        <v>4</v>
      </c>
      <c r="G44" s="170">
        <v>1297.5</v>
      </c>
    </row>
    <row r="45" spans="1:7" s="22" customFormat="1" ht="11.25" customHeight="1">
      <c r="A45" s="444"/>
      <c r="B45" s="444"/>
      <c r="C45" s="444"/>
      <c r="D45" s="444"/>
      <c r="E45" s="444"/>
      <c r="F45" s="444"/>
      <c r="G45" s="444"/>
    </row>
    <row r="46" spans="1:7" s="17" customFormat="1" ht="11.25" customHeight="1">
      <c r="A46" s="18"/>
      <c r="B46" s="18"/>
      <c r="C46" s="481" t="s">
        <v>46</v>
      </c>
      <c r="D46" s="481"/>
      <c r="E46" s="69">
        <f>SUM(E47-E48+E49+E50)</f>
        <v>-97182</v>
      </c>
      <c r="F46" s="69"/>
      <c r="G46" s="161"/>
    </row>
    <row r="47" spans="1:7" s="22" customFormat="1" ht="11.25" customHeight="1">
      <c r="A47" s="23"/>
      <c r="B47" s="23"/>
      <c r="C47" s="458" t="s">
        <v>47</v>
      </c>
      <c r="D47" s="458"/>
      <c r="E47" s="73">
        <v>0</v>
      </c>
      <c r="F47" s="72">
        <v>0</v>
      </c>
      <c r="G47" s="163">
        <v>0</v>
      </c>
    </row>
    <row r="48" spans="1:7" s="22" customFormat="1" ht="11.25" customHeight="1">
      <c r="A48" s="23"/>
      <c r="B48" s="23"/>
      <c r="C48" s="458" t="s">
        <v>34</v>
      </c>
      <c r="D48" s="458"/>
      <c r="E48" s="73">
        <v>0</v>
      </c>
      <c r="F48" s="72">
        <v>0</v>
      </c>
      <c r="G48" s="163">
        <v>0</v>
      </c>
    </row>
    <row r="49" spans="1:7" s="22" customFormat="1" ht="11.25" customHeight="1">
      <c r="A49" s="23"/>
      <c r="B49" s="23"/>
      <c r="C49" s="458" t="s">
        <v>48</v>
      </c>
      <c r="D49" s="458"/>
      <c r="E49" s="72">
        <v>-97182</v>
      </c>
      <c r="F49" s="72">
        <v>126</v>
      </c>
      <c r="G49" s="163">
        <v>771.29</v>
      </c>
    </row>
    <row r="50" spans="1:7" s="22" customFormat="1" ht="11.25" customHeight="1">
      <c r="A50" s="23"/>
      <c r="B50" s="23"/>
      <c r="C50" s="484" t="s">
        <v>38</v>
      </c>
      <c r="D50" s="484"/>
      <c r="E50" s="81">
        <v>0</v>
      </c>
      <c r="F50" s="35">
        <v>0</v>
      </c>
      <c r="G50" s="170">
        <v>0</v>
      </c>
    </row>
    <row r="51" spans="1:7" s="22" customFormat="1" ht="11.25" customHeight="1">
      <c r="A51" s="55"/>
      <c r="B51" s="56"/>
      <c r="C51" s="56"/>
      <c r="D51" s="56"/>
      <c r="E51" s="56"/>
      <c r="F51" s="56"/>
      <c r="G51" s="167"/>
    </row>
    <row r="52" spans="1:7" s="22" customFormat="1" ht="11.25" customHeight="1">
      <c r="A52" s="23"/>
      <c r="B52" s="457" t="s">
        <v>66</v>
      </c>
      <c r="C52" s="457"/>
      <c r="D52" s="457"/>
      <c r="E52" s="70">
        <v>96483</v>
      </c>
      <c r="F52" s="70">
        <v>203</v>
      </c>
      <c r="G52" s="162">
        <v>475.29</v>
      </c>
    </row>
    <row r="53" spans="1:7" s="22" customFormat="1" ht="11.25" customHeight="1">
      <c r="A53" s="23"/>
      <c r="B53" s="23"/>
      <c r="C53" s="486" t="s">
        <v>41</v>
      </c>
      <c r="D53" s="486"/>
      <c r="E53" s="79">
        <v>19296.6</v>
      </c>
      <c r="F53" s="79">
        <v>203</v>
      </c>
      <c r="G53" s="152">
        <v>95.06</v>
      </c>
    </row>
    <row r="54" spans="1:7" s="22" customFormat="1" ht="11.25" customHeight="1">
      <c r="A54" s="444"/>
      <c r="B54" s="444"/>
      <c r="C54" s="444"/>
      <c r="D54" s="444"/>
      <c r="E54" s="444"/>
      <c r="F54" s="444"/>
      <c r="G54" s="444"/>
    </row>
    <row r="55" spans="1:7" s="17" customFormat="1" ht="11.25" customHeight="1">
      <c r="A55" s="18"/>
      <c r="B55" s="425" t="s">
        <v>49</v>
      </c>
      <c r="C55" s="425"/>
      <c r="D55" s="425"/>
      <c r="E55" s="69">
        <v>557489</v>
      </c>
      <c r="F55" s="69">
        <v>610</v>
      </c>
      <c r="G55" s="161">
        <v>913.92</v>
      </c>
    </row>
    <row r="56" spans="1:7" s="22" customFormat="1" ht="11.25" customHeight="1">
      <c r="A56" s="444"/>
      <c r="B56" s="444"/>
      <c r="C56" s="444"/>
      <c r="D56" s="444"/>
      <c r="E56" s="444"/>
      <c r="F56" s="444"/>
      <c r="G56" s="444"/>
    </row>
    <row r="57" spans="1:7" s="22" customFormat="1" ht="11.25" customHeight="1">
      <c r="A57" s="23"/>
      <c r="B57" s="425" t="s">
        <v>67</v>
      </c>
      <c r="C57" s="425"/>
      <c r="D57" s="425"/>
      <c r="E57" s="69">
        <f>SUM(E58:E59)</f>
        <v>2976255</v>
      </c>
      <c r="F57" s="34"/>
      <c r="G57" s="165"/>
    </row>
    <row r="58" spans="1:7" s="22" customFormat="1" ht="11.25" customHeight="1">
      <c r="A58" s="23"/>
      <c r="B58" s="23"/>
      <c r="C58" s="458" t="s">
        <v>51</v>
      </c>
      <c r="D58" s="458"/>
      <c r="E58" s="72">
        <v>2938906</v>
      </c>
      <c r="F58" s="72">
        <v>255</v>
      </c>
      <c r="G58" s="163">
        <v>11525.12</v>
      </c>
    </row>
    <row r="59" spans="1:7" s="22" customFormat="1" ht="11.25" customHeight="1">
      <c r="A59" s="23"/>
      <c r="B59" s="23"/>
      <c r="C59" s="484" t="s">
        <v>81</v>
      </c>
      <c r="D59" s="484"/>
      <c r="E59" s="35">
        <v>37349</v>
      </c>
      <c r="F59" s="35">
        <v>12</v>
      </c>
      <c r="G59" s="170">
        <v>3112.42</v>
      </c>
    </row>
    <row r="60" spans="1:7" s="22" customFormat="1" ht="11.25" customHeight="1">
      <c r="A60" s="444"/>
      <c r="B60" s="444"/>
      <c r="C60" s="444"/>
      <c r="D60" s="444"/>
      <c r="E60" s="444"/>
      <c r="F60" s="444"/>
      <c r="G60" s="444"/>
    </row>
    <row r="61" spans="1:7" s="17" customFormat="1" ht="11.25" customHeight="1">
      <c r="A61" s="18"/>
      <c r="B61" s="18"/>
      <c r="C61" s="481" t="s">
        <v>46</v>
      </c>
      <c r="D61" s="481"/>
      <c r="E61" s="69">
        <f>SUM(E62:E65)</f>
        <v>615.8</v>
      </c>
      <c r="F61" s="69"/>
      <c r="G61" s="161"/>
    </row>
    <row r="62" spans="1:7" s="22" customFormat="1" ht="11.25" customHeight="1">
      <c r="A62" s="23"/>
      <c r="B62" s="23"/>
      <c r="C62" s="458" t="s">
        <v>59</v>
      </c>
      <c r="D62" s="458"/>
      <c r="E62" s="72">
        <v>-177.2</v>
      </c>
      <c r="F62" s="72">
        <v>1</v>
      </c>
      <c r="G62" s="163">
        <v>177.2</v>
      </c>
    </row>
    <row r="63" spans="1:7" s="22" customFormat="1" ht="11.25" customHeight="1">
      <c r="A63" s="23"/>
      <c r="B63" s="23"/>
      <c r="C63" s="458" t="s">
        <v>53</v>
      </c>
      <c r="D63" s="458"/>
      <c r="E63" s="72">
        <v>793</v>
      </c>
      <c r="F63" s="72">
        <v>2</v>
      </c>
      <c r="G63" s="163">
        <v>396.5</v>
      </c>
    </row>
    <row r="64" spans="1:7" s="22" customFormat="1" ht="11.25" customHeight="1">
      <c r="A64" s="23"/>
      <c r="B64" s="23"/>
      <c r="C64" s="458" t="s">
        <v>36</v>
      </c>
      <c r="D64" s="458"/>
      <c r="E64" s="72">
        <v>0</v>
      </c>
      <c r="F64" s="72">
        <v>0</v>
      </c>
      <c r="G64" s="163">
        <v>0</v>
      </c>
    </row>
    <row r="65" spans="1:7" s="22" customFormat="1" ht="11.25" customHeight="1">
      <c r="A65" s="23"/>
      <c r="B65" s="23"/>
      <c r="C65" s="484" t="s">
        <v>55</v>
      </c>
      <c r="D65" s="484"/>
      <c r="E65" s="35">
        <v>0</v>
      </c>
      <c r="F65" s="35">
        <v>0</v>
      </c>
      <c r="G65" s="170">
        <v>0</v>
      </c>
    </row>
    <row r="66" spans="1:7" s="22" customFormat="1" ht="11.25" customHeight="1">
      <c r="A66" s="23"/>
      <c r="B66" s="39"/>
      <c r="C66" s="39"/>
      <c r="D66" s="39"/>
      <c r="E66" s="39"/>
      <c r="F66" s="39"/>
      <c r="G66" s="171"/>
    </row>
    <row r="67" spans="1:7" s="22" customFormat="1" ht="11.25" customHeight="1">
      <c r="A67" s="23"/>
      <c r="B67" s="421" t="s">
        <v>69</v>
      </c>
      <c r="C67" s="421"/>
      <c r="D67" s="421"/>
      <c r="E67" s="75">
        <v>2976871</v>
      </c>
      <c r="F67" s="75">
        <v>267</v>
      </c>
      <c r="G67" s="168">
        <v>11149.33</v>
      </c>
    </row>
    <row r="68" spans="1:7" s="22" customFormat="1" ht="11.25" customHeight="1">
      <c r="A68" s="480"/>
      <c r="B68" s="480"/>
      <c r="C68" s="480"/>
      <c r="D68" s="480"/>
      <c r="E68" s="480"/>
      <c r="F68" s="480"/>
      <c r="G68" s="480"/>
    </row>
    <row r="69" spans="1:7" s="17" customFormat="1" ht="11.25" customHeight="1">
      <c r="A69" s="420" t="s">
        <v>70</v>
      </c>
      <c r="B69" s="420"/>
      <c r="C69" s="420"/>
      <c r="D69" s="420"/>
      <c r="E69" s="70">
        <v>36071770</v>
      </c>
      <c r="F69" s="70">
        <v>1179</v>
      </c>
      <c r="G69" s="162">
        <v>30595.22</v>
      </c>
    </row>
    <row r="70" spans="1:7" s="17" customFormat="1" ht="11.25" customHeight="1">
      <c r="A70" s="425" t="s">
        <v>56</v>
      </c>
      <c r="B70" s="425"/>
      <c r="C70" s="425"/>
      <c r="D70" s="425"/>
      <c r="E70" s="69">
        <v>365820</v>
      </c>
      <c r="F70" s="69">
        <v>50</v>
      </c>
      <c r="G70" s="161">
        <v>7316.4</v>
      </c>
    </row>
    <row r="71" spans="1:7" s="22" customFormat="1" ht="11.25" customHeight="1">
      <c r="A71" s="448" t="s">
        <v>71</v>
      </c>
      <c r="B71" s="448"/>
      <c r="C71" s="448"/>
      <c r="D71" s="448"/>
      <c r="E71" s="80">
        <v>36437590</v>
      </c>
      <c r="F71" s="80">
        <v>1179</v>
      </c>
      <c r="G71" s="168">
        <v>30931.74</v>
      </c>
    </row>
    <row r="72" spans="1:7" s="61" customFormat="1" ht="5.25" customHeight="1">
      <c r="A72" s="482"/>
      <c r="B72" s="482"/>
      <c r="C72" s="482"/>
      <c r="D72" s="482"/>
      <c r="E72" s="482"/>
      <c r="F72" s="482"/>
      <c r="G72" s="482"/>
    </row>
    <row r="73" spans="1:7" s="64" customFormat="1" ht="11.25">
      <c r="A73" s="447" t="s">
        <v>135</v>
      </c>
      <c r="B73" s="447"/>
      <c r="C73" s="447"/>
      <c r="D73" s="447"/>
      <c r="E73" s="447"/>
      <c r="F73" s="447"/>
      <c r="G73" s="447"/>
    </row>
    <row r="74" spans="1:7" s="65" customFormat="1" ht="5.25" customHeight="1">
      <c r="A74" s="474"/>
      <c r="B74" s="474"/>
      <c r="C74" s="474"/>
      <c r="D74" s="474"/>
      <c r="E74" s="474"/>
      <c r="F74" s="474"/>
      <c r="G74" s="474"/>
    </row>
    <row r="75" spans="1:7" s="66" customFormat="1" ht="11.25" customHeight="1">
      <c r="A75" s="473" t="s">
        <v>85</v>
      </c>
      <c r="B75" s="473"/>
      <c r="C75" s="473"/>
      <c r="D75" s="473"/>
      <c r="E75" s="473"/>
      <c r="F75" s="473"/>
      <c r="G75" s="473"/>
    </row>
    <row r="76" spans="1:7" s="66" customFormat="1" ht="11.25" customHeight="1">
      <c r="A76" s="473" t="s">
        <v>87</v>
      </c>
      <c r="B76" s="473"/>
      <c r="C76" s="473"/>
      <c r="D76" s="473"/>
      <c r="E76" s="473"/>
      <c r="F76" s="473"/>
      <c r="G76" s="473"/>
    </row>
  </sheetData>
  <sheetProtection/>
  <mergeCells count="73">
    <mergeCell ref="A76:G76"/>
    <mergeCell ref="A71:D71"/>
    <mergeCell ref="A72:G72"/>
    <mergeCell ref="A74:G74"/>
    <mergeCell ref="A68:G68"/>
    <mergeCell ref="A69:D69"/>
    <mergeCell ref="A70:D70"/>
    <mergeCell ref="A75:G75"/>
    <mergeCell ref="A73:G73"/>
    <mergeCell ref="C63:D63"/>
    <mergeCell ref="C64:D64"/>
    <mergeCell ref="C65:D65"/>
    <mergeCell ref="B67:D67"/>
    <mergeCell ref="C59:D59"/>
    <mergeCell ref="A60:G60"/>
    <mergeCell ref="C61:D61"/>
    <mergeCell ref="C62:D62"/>
    <mergeCell ref="B55:D55"/>
    <mergeCell ref="A56:G56"/>
    <mergeCell ref="B57:D57"/>
    <mergeCell ref="C58:D58"/>
    <mergeCell ref="C50:D50"/>
    <mergeCell ref="B52:D52"/>
    <mergeCell ref="C53:D53"/>
    <mergeCell ref="A54:G54"/>
    <mergeCell ref="C46:D46"/>
    <mergeCell ref="C47:D47"/>
    <mergeCell ref="C48:D48"/>
    <mergeCell ref="C49:D49"/>
    <mergeCell ref="C42:D42"/>
    <mergeCell ref="C43:D43"/>
    <mergeCell ref="C44:D44"/>
    <mergeCell ref="A45:G45"/>
    <mergeCell ref="C37:D37"/>
    <mergeCell ref="B39:D39"/>
    <mergeCell ref="A40:G40"/>
    <mergeCell ref="B41:D41"/>
    <mergeCell ref="B33:D33"/>
    <mergeCell ref="C34:D34"/>
    <mergeCell ref="C35:D35"/>
    <mergeCell ref="C36:D36"/>
    <mergeCell ref="A29:G29"/>
    <mergeCell ref="B30:D30"/>
    <mergeCell ref="C31:D31"/>
    <mergeCell ref="A32:G32"/>
    <mergeCell ref="C25:D25"/>
    <mergeCell ref="C26:D26"/>
    <mergeCell ref="C27:D27"/>
    <mergeCell ref="C28:D28"/>
    <mergeCell ref="C21:D21"/>
    <mergeCell ref="A22:G22"/>
    <mergeCell ref="B23:D23"/>
    <mergeCell ref="C24:D24"/>
    <mergeCell ref="C17:D17"/>
    <mergeCell ref="C18:D18"/>
    <mergeCell ref="C19:D19"/>
    <mergeCell ref="C20:D20"/>
    <mergeCell ref="C13:D13"/>
    <mergeCell ref="C14:D14"/>
    <mergeCell ref="A15:G15"/>
    <mergeCell ref="B16:D16"/>
    <mergeCell ref="B9:D9"/>
    <mergeCell ref="C10:D10"/>
    <mergeCell ref="C11:D11"/>
    <mergeCell ref="C12:D12"/>
    <mergeCell ref="A1:G1"/>
    <mergeCell ref="A4:G4"/>
    <mergeCell ref="A5:D5"/>
    <mergeCell ref="A6:D6"/>
    <mergeCell ref="A7:G7"/>
    <mergeCell ref="A8:D8"/>
    <mergeCell ref="A2:G2"/>
    <mergeCell ref="A3:G3"/>
  </mergeCells>
  <printOptions/>
  <pageMargins left="0.75" right="0.75" top="1" bottom="1" header="0.5" footer="0.5"/>
  <pageSetup fitToHeight="1" fitToWidth="1" horizontalDpi="1200" verticalDpi="12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2" width="2.7109375" style="0" customWidth="1"/>
    <col min="3" max="3" width="61.00390625" style="0" customWidth="1"/>
    <col min="4" max="5" width="0" style="0" hidden="1" customWidth="1"/>
    <col min="6" max="8" width="12.7109375" style="0" customWidth="1"/>
    <col min="9" max="9" width="1.28515625" style="0" bestFit="1" customWidth="1"/>
    <col min="10" max="10" width="12.7109375" style="0" customWidth="1"/>
    <col min="11" max="11" width="12.7109375" style="298" customWidth="1"/>
    <col min="14" max="14" width="13.00390625" style="0" bestFit="1" customWidth="1"/>
    <col min="15" max="15" width="12.00390625" style="0" bestFit="1" customWidth="1"/>
  </cols>
  <sheetData>
    <row r="1" spans="1:11" ht="14.25">
      <c r="A1" s="357"/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12.75">
      <c r="A2" s="359" t="s">
        <v>155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1" ht="14.25">
      <c r="A3" s="357"/>
      <c r="B3" s="358"/>
      <c r="C3" s="358"/>
      <c r="D3" s="358"/>
      <c r="E3" s="358"/>
      <c r="F3" s="358"/>
      <c r="G3" s="358"/>
      <c r="H3" s="358"/>
      <c r="I3" s="358"/>
      <c r="J3" s="358"/>
      <c r="K3" s="358"/>
    </row>
    <row r="4" spans="1:11" ht="14.25">
      <c r="A4" s="360"/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12.75">
      <c r="A5" s="251"/>
      <c r="B5" s="251"/>
      <c r="C5" s="251"/>
      <c r="D5" s="251"/>
      <c r="E5" s="252"/>
      <c r="F5" s="86" t="s">
        <v>1</v>
      </c>
      <c r="G5" s="184" t="s">
        <v>2</v>
      </c>
      <c r="H5" s="274" t="s">
        <v>3</v>
      </c>
      <c r="I5" s="253"/>
      <c r="J5" s="153" t="s">
        <v>4</v>
      </c>
      <c r="K5" s="315" t="s">
        <v>5</v>
      </c>
    </row>
    <row r="6" spans="1:11" ht="12.75">
      <c r="A6" s="254"/>
      <c r="B6" s="254"/>
      <c r="C6" s="254"/>
      <c r="D6" s="254"/>
      <c r="E6" s="255"/>
      <c r="F6" s="87"/>
      <c r="G6" s="185" t="s">
        <v>89</v>
      </c>
      <c r="H6" s="275" t="s">
        <v>7</v>
      </c>
      <c r="I6" s="256"/>
      <c r="J6" s="154" t="s">
        <v>8</v>
      </c>
      <c r="K6" s="316" t="s">
        <v>9</v>
      </c>
    </row>
    <row r="7" spans="1:11" ht="12.75">
      <c r="A7" s="254"/>
      <c r="B7" s="254"/>
      <c r="C7" s="254"/>
      <c r="D7" s="254"/>
      <c r="E7" s="254"/>
      <c r="F7" s="88"/>
      <c r="G7" s="186"/>
      <c r="H7" s="276" t="s">
        <v>10</v>
      </c>
      <c r="I7" s="257"/>
      <c r="J7" s="155"/>
      <c r="K7" s="306"/>
    </row>
    <row r="8" spans="1:11" ht="12.75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</row>
    <row r="9" spans="1:15" ht="11.25" customHeight="1">
      <c r="A9" s="362" t="s">
        <v>13</v>
      </c>
      <c r="B9" s="364"/>
      <c r="C9" s="364"/>
      <c r="D9" s="182"/>
      <c r="E9" s="182"/>
      <c r="F9" s="237">
        <v>926</v>
      </c>
      <c r="G9" s="334" t="s">
        <v>12</v>
      </c>
      <c r="H9" s="335" t="s">
        <v>12</v>
      </c>
      <c r="I9" s="305"/>
      <c r="J9" s="238">
        <f>J10+J17+J21+J25+J34+J28+SUM(J39:J46)+SUM(J48:J55)</f>
        <v>42289730.26</v>
      </c>
      <c r="K9" s="238">
        <f>J9/F9</f>
        <v>45669.25514038877</v>
      </c>
      <c r="M9" s="300"/>
      <c r="N9" s="300"/>
      <c r="O9" s="300"/>
    </row>
    <row r="10" spans="1:11" ht="11.25" customHeight="1">
      <c r="A10" s="102"/>
      <c r="B10" s="362" t="s">
        <v>100</v>
      </c>
      <c r="C10" s="364"/>
      <c r="D10" s="104"/>
      <c r="E10" s="104"/>
      <c r="F10" s="302" t="s">
        <v>12</v>
      </c>
      <c r="G10" s="295" t="s">
        <v>12</v>
      </c>
      <c r="H10" s="293" t="s">
        <v>12</v>
      </c>
      <c r="I10" s="294"/>
      <c r="J10" s="244">
        <f>SUM(J11:J16)</f>
        <v>13713399.75</v>
      </c>
      <c r="K10" s="140" t="s">
        <v>12</v>
      </c>
    </row>
    <row r="11" spans="1:11" ht="11.25" customHeight="1">
      <c r="A11" s="105"/>
      <c r="B11" s="105"/>
      <c r="C11" s="57" t="s">
        <v>110</v>
      </c>
      <c r="D11" s="57"/>
      <c r="E11" s="57"/>
      <c r="F11" s="247">
        <v>625</v>
      </c>
      <c r="G11" s="292">
        <v>9959</v>
      </c>
      <c r="H11" s="293" t="s">
        <v>12</v>
      </c>
      <c r="I11" s="294"/>
      <c r="J11" s="246">
        <v>3339965.95</v>
      </c>
      <c r="K11" s="246">
        <f aca="true" t="shared" si="0" ref="K11:K16">J11/F11</f>
        <v>5343.94552</v>
      </c>
    </row>
    <row r="12" spans="1:11" ht="11.25" customHeight="1">
      <c r="A12" s="105"/>
      <c r="B12" s="105"/>
      <c r="C12" s="187" t="s">
        <v>111</v>
      </c>
      <c r="D12" s="188"/>
      <c r="E12" s="188"/>
      <c r="F12" s="247">
        <v>511</v>
      </c>
      <c r="G12" s="292">
        <v>3734.34</v>
      </c>
      <c r="H12" s="293" t="s">
        <v>12</v>
      </c>
      <c r="I12" s="294"/>
      <c r="J12" s="246">
        <v>2451358.75</v>
      </c>
      <c r="K12" s="246">
        <f t="shared" si="0"/>
        <v>4797.179549902153</v>
      </c>
    </row>
    <row r="13" spans="1:11" ht="11.25" customHeight="1">
      <c r="A13" s="105"/>
      <c r="B13" s="105"/>
      <c r="C13" s="187" t="s">
        <v>112</v>
      </c>
      <c r="D13" s="188"/>
      <c r="E13" s="188"/>
      <c r="F13" s="247">
        <v>144</v>
      </c>
      <c r="G13" s="122">
        <v>944.08</v>
      </c>
      <c r="H13" s="293" t="s">
        <v>12</v>
      </c>
      <c r="I13" s="294"/>
      <c r="J13" s="246">
        <v>272888</v>
      </c>
      <c r="K13" s="246">
        <f t="shared" si="0"/>
        <v>1895.0555555555557</v>
      </c>
    </row>
    <row r="14" spans="1:11" ht="11.25" customHeight="1">
      <c r="A14" s="105"/>
      <c r="B14" s="105"/>
      <c r="C14" s="187" t="s">
        <v>113</v>
      </c>
      <c r="D14" s="188"/>
      <c r="E14" s="188"/>
      <c r="F14" s="247">
        <v>169</v>
      </c>
      <c r="G14" s="122">
        <v>190.64</v>
      </c>
      <c r="H14" s="38" t="s">
        <v>12</v>
      </c>
      <c r="I14" s="285"/>
      <c r="J14" s="246">
        <v>415496.5</v>
      </c>
      <c r="K14" s="246">
        <f t="shared" si="0"/>
        <v>2458.559171597633</v>
      </c>
    </row>
    <row r="15" spans="1:11" ht="11.25" customHeight="1">
      <c r="A15" s="105"/>
      <c r="B15" s="105"/>
      <c r="C15" s="187" t="s">
        <v>114</v>
      </c>
      <c r="D15" s="188"/>
      <c r="E15" s="188"/>
      <c r="F15" s="247">
        <v>382</v>
      </c>
      <c r="G15" s="295" t="s">
        <v>12</v>
      </c>
      <c r="H15" s="38">
        <v>8083.81</v>
      </c>
      <c r="I15" s="133">
        <v>1</v>
      </c>
      <c r="J15" s="246">
        <v>2991009</v>
      </c>
      <c r="K15" s="246">
        <f t="shared" si="0"/>
        <v>7829.866492146597</v>
      </c>
    </row>
    <row r="16" spans="1:11" ht="11.25" customHeight="1">
      <c r="A16" s="105"/>
      <c r="B16" s="102"/>
      <c r="C16" s="187" t="s">
        <v>115</v>
      </c>
      <c r="D16" s="188"/>
      <c r="E16" s="188"/>
      <c r="F16" s="247">
        <v>233</v>
      </c>
      <c r="G16" s="295" t="s">
        <v>12</v>
      </c>
      <c r="H16" s="38" t="s">
        <v>12</v>
      </c>
      <c r="I16" s="285"/>
      <c r="J16" s="246">
        <v>4242681.55</v>
      </c>
      <c r="K16" s="246">
        <f t="shared" si="0"/>
        <v>18208.933690987124</v>
      </c>
    </row>
    <row r="17" spans="1:11" ht="11.25" customHeight="1">
      <c r="A17" s="102"/>
      <c r="B17" s="263" t="s">
        <v>101</v>
      </c>
      <c r="C17" s="264"/>
      <c r="D17" s="264"/>
      <c r="E17" s="264"/>
      <c r="F17" s="302" t="s">
        <v>12</v>
      </c>
      <c r="G17" s="295" t="s">
        <v>12</v>
      </c>
      <c r="H17" s="38" t="s">
        <v>12</v>
      </c>
      <c r="I17" s="199"/>
      <c r="J17" s="244">
        <f>SUM(J18:J20)</f>
        <v>13216667.16</v>
      </c>
      <c r="K17" s="140" t="s">
        <v>12</v>
      </c>
    </row>
    <row r="18" spans="1:11" ht="11.25" customHeight="1">
      <c r="A18" s="105"/>
      <c r="B18" s="105"/>
      <c r="C18" s="266" t="s">
        <v>116</v>
      </c>
      <c r="D18" s="266"/>
      <c r="E18" s="266"/>
      <c r="F18" s="38">
        <v>686</v>
      </c>
      <c r="G18" s="122">
        <v>12296.62</v>
      </c>
      <c r="H18" s="38" t="s">
        <v>12</v>
      </c>
      <c r="I18" s="285"/>
      <c r="J18" s="246">
        <v>9319812.65</v>
      </c>
      <c r="K18" s="246">
        <f>J18/F18</f>
        <v>13585.732725947522</v>
      </c>
    </row>
    <row r="19" spans="1:11" ht="11.25" customHeight="1">
      <c r="A19" s="105"/>
      <c r="B19" s="105"/>
      <c r="C19" s="266" t="s">
        <v>117</v>
      </c>
      <c r="D19" s="264"/>
      <c r="E19" s="264"/>
      <c r="F19" s="38">
        <v>617</v>
      </c>
      <c r="G19" s="122">
        <v>9886.18</v>
      </c>
      <c r="H19" s="38" t="s">
        <v>12</v>
      </c>
      <c r="I19" s="285"/>
      <c r="J19" s="246">
        <v>3199857.15</v>
      </c>
      <c r="K19" s="246">
        <f>J19/F19</f>
        <v>5186.154213938412</v>
      </c>
    </row>
    <row r="20" spans="1:11" ht="11.25" customHeight="1">
      <c r="A20" s="105"/>
      <c r="B20" s="102"/>
      <c r="C20" s="266" t="s">
        <v>118</v>
      </c>
      <c r="D20" s="264"/>
      <c r="E20" s="264"/>
      <c r="F20" s="38">
        <v>410</v>
      </c>
      <c r="G20" s="122">
        <v>1742.49</v>
      </c>
      <c r="H20" s="38" t="s">
        <v>12</v>
      </c>
      <c r="I20" s="285"/>
      <c r="J20" s="246">
        <v>696997.36</v>
      </c>
      <c r="K20" s="246">
        <f>J20/F20</f>
        <v>1699.9935609756096</v>
      </c>
    </row>
    <row r="21" spans="1:11" ht="11.25" customHeight="1">
      <c r="A21" s="102"/>
      <c r="B21" s="263" t="s">
        <v>102</v>
      </c>
      <c r="C21" s="264"/>
      <c r="D21" s="264"/>
      <c r="E21" s="264"/>
      <c r="F21" s="84" t="s">
        <v>12</v>
      </c>
      <c r="G21" s="122" t="s">
        <v>12</v>
      </c>
      <c r="H21" s="38" t="s">
        <v>12</v>
      </c>
      <c r="I21" s="199"/>
      <c r="J21" s="244">
        <f>SUM(J22:J24)</f>
        <v>6347194.3</v>
      </c>
      <c r="K21" s="140" t="s">
        <v>12</v>
      </c>
    </row>
    <row r="22" spans="1:12" ht="11.25" customHeight="1">
      <c r="A22" s="105"/>
      <c r="B22" s="105"/>
      <c r="C22" s="187" t="s">
        <v>119</v>
      </c>
      <c r="D22" s="187"/>
      <c r="E22" s="187"/>
      <c r="F22" s="295">
        <v>657</v>
      </c>
      <c r="G22" s="122" t="s">
        <v>12</v>
      </c>
      <c r="H22" s="38" t="s">
        <v>12</v>
      </c>
      <c r="I22" s="285"/>
      <c r="J22" s="246">
        <f>2164935.8+1216547.5+896884.1</f>
        <v>4278367.399999999</v>
      </c>
      <c r="K22" s="246">
        <f>J22/F22</f>
        <v>6511.974733637747</v>
      </c>
      <c r="L22" s="243"/>
    </row>
    <row r="23" spans="1:11" ht="11.25" customHeight="1">
      <c r="A23" s="105"/>
      <c r="B23" s="105"/>
      <c r="C23" s="187" t="s">
        <v>120</v>
      </c>
      <c r="D23" s="188"/>
      <c r="E23" s="188"/>
      <c r="F23" s="247">
        <v>472</v>
      </c>
      <c r="G23" s="122" t="s">
        <v>12</v>
      </c>
      <c r="H23" s="38" t="s">
        <v>12</v>
      </c>
      <c r="I23" s="285"/>
      <c r="J23" s="246">
        <v>1861944.21</v>
      </c>
      <c r="K23" s="246">
        <f>J23/F23</f>
        <v>3944.797055084746</v>
      </c>
    </row>
    <row r="24" spans="1:11" ht="11.25" customHeight="1">
      <c r="A24" s="105"/>
      <c r="B24" s="102"/>
      <c r="C24" s="187" t="s">
        <v>121</v>
      </c>
      <c r="D24" s="188"/>
      <c r="E24" s="188"/>
      <c r="F24" s="247">
        <v>472</v>
      </c>
      <c r="G24" s="122" t="s">
        <v>12</v>
      </c>
      <c r="H24" s="38" t="s">
        <v>12</v>
      </c>
      <c r="I24" s="285"/>
      <c r="J24" s="246">
        <v>206882.69</v>
      </c>
      <c r="K24" s="246">
        <f>J24/F24</f>
        <v>438.3107838983051</v>
      </c>
    </row>
    <row r="25" spans="1:11" ht="11.25" customHeight="1">
      <c r="A25" s="102"/>
      <c r="B25" s="263" t="s">
        <v>103</v>
      </c>
      <c r="C25" s="264"/>
      <c r="D25" s="264"/>
      <c r="E25" s="264"/>
      <c r="F25" s="249" t="s">
        <v>12</v>
      </c>
      <c r="G25" s="122" t="s">
        <v>12</v>
      </c>
      <c r="H25" s="38" t="s">
        <v>12</v>
      </c>
      <c r="I25" s="199"/>
      <c r="J25" s="244">
        <f>SUM(J26:J27)</f>
        <v>1546532.85</v>
      </c>
      <c r="K25" s="244"/>
    </row>
    <row r="26" spans="1:11" ht="11.25" customHeight="1">
      <c r="A26" s="105"/>
      <c r="B26" s="105"/>
      <c r="C26" s="187" t="s">
        <v>122</v>
      </c>
      <c r="D26" s="187"/>
      <c r="E26" s="187"/>
      <c r="F26" s="247">
        <f>445+139</f>
        <v>584</v>
      </c>
      <c r="G26" s="122" t="s">
        <v>12</v>
      </c>
      <c r="H26" s="38" t="s">
        <v>12</v>
      </c>
      <c r="I26" s="285"/>
      <c r="J26" s="246">
        <f>1159730.55+232149.1</f>
        <v>1391879.6500000001</v>
      </c>
      <c r="K26" s="246">
        <f>J26/F26</f>
        <v>2383.3555650684934</v>
      </c>
    </row>
    <row r="27" spans="1:12" ht="11.25" customHeight="1">
      <c r="A27" s="105"/>
      <c r="B27" s="105"/>
      <c r="C27" s="187" t="s">
        <v>123</v>
      </c>
      <c r="D27" s="188"/>
      <c r="E27" s="188"/>
      <c r="F27" s="247">
        <f>445+139</f>
        <v>584</v>
      </c>
      <c r="G27" s="122" t="s">
        <v>12</v>
      </c>
      <c r="H27" s="38" t="s">
        <v>12</v>
      </c>
      <c r="I27" s="285"/>
      <c r="J27" s="246">
        <f>128858.8+(257943.5-232149.1)</f>
        <v>154653.2</v>
      </c>
      <c r="K27" s="246">
        <f>J27/F27</f>
        <v>264.8171232876713</v>
      </c>
      <c r="L27" s="297"/>
    </row>
    <row r="28" spans="1:11" ht="11.25" customHeight="1">
      <c r="A28" s="102"/>
      <c r="B28" s="263" t="s">
        <v>104</v>
      </c>
      <c r="C28" s="264"/>
      <c r="D28" s="264"/>
      <c r="E28" s="264"/>
      <c r="F28" s="302" t="s">
        <v>12</v>
      </c>
      <c r="G28" s="122" t="s">
        <v>12</v>
      </c>
      <c r="H28" s="38" t="s">
        <v>12</v>
      </c>
      <c r="I28" s="199"/>
      <c r="J28" s="244">
        <f>SUM(J29:J33)</f>
        <v>5162125.800000001</v>
      </c>
      <c r="K28" s="140" t="s">
        <v>12</v>
      </c>
    </row>
    <row r="29" spans="1:11" ht="11.25" customHeight="1">
      <c r="A29" s="102"/>
      <c r="B29" s="103"/>
      <c r="C29" s="187" t="s">
        <v>124</v>
      </c>
      <c r="D29" s="187"/>
      <c r="E29" s="187"/>
      <c r="F29" s="247">
        <v>140</v>
      </c>
      <c r="G29" s="122">
        <v>2976.44</v>
      </c>
      <c r="H29" s="38" t="s">
        <v>12</v>
      </c>
      <c r="I29" s="285"/>
      <c r="J29" s="246">
        <v>862266.2</v>
      </c>
      <c r="K29" s="246">
        <f>J29/F29</f>
        <v>6159.044285714285</v>
      </c>
    </row>
    <row r="30" spans="1:11" ht="11.25" customHeight="1">
      <c r="A30" s="105"/>
      <c r="B30" s="105"/>
      <c r="C30" s="187" t="s">
        <v>125</v>
      </c>
      <c r="D30" s="188"/>
      <c r="E30" s="188"/>
      <c r="F30" s="247">
        <v>46</v>
      </c>
      <c r="G30" s="122">
        <v>260.02</v>
      </c>
      <c r="H30" s="38" t="s">
        <v>12</v>
      </c>
      <c r="I30" s="285"/>
      <c r="J30" s="246">
        <v>104006.05</v>
      </c>
      <c r="K30" s="246">
        <f>J30/F30</f>
        <v>2261.0010869565217</v>
      </c>
    </row>
    <row r="31" spans="1:11" ht="11.25" customHeight="1">
      <c r="A31" s="105"/>
      <c r="B31" s="105"/>
      <c r="C31" s="187" t="s">
        <v>126</v>
      </c>
      <c r="D31" s="188"/>
      <c r="E31" s="188"/>
      <c r="F31" s="247">
        <v>474</v>
      </c>
      <c r="G31" s="122">
        <v>9185.85</v>
      </c>
      <c r="H31" s="38" t="s">
        <v>12</v>
      </c>
      <c r="I31" s="285"/>
      <c r="J31" s="246">
        <v>1808280.35</v>
      </c>
      <c r="K31" s="246">
        <f>J31/F31</f>
        <v>3814.937447257384</v>
      </c>
    </row>
    <row r="32" spans="1:11" ht="11.25" customHeight="1">
      <c r="A32" s="105"/>
      <c r="B32" s="105"/>
      <c r="C32" s="187" t="s">
        <v>127</v>
      </c>
      <c r="D32" s="188"/>
      <c r="E32" s="188"/>
      <c r="F32" s="247">
        <v>246</v>
      </c>
      <c r="G32" s="122" t="s">
        <v>12</v>
      </c>
      <c r="H32" s="38">
        <v>5190.51</v>
      </c>
      <c r="I32" s="285"/>
      <c r="J32" s="246">
        <v>483550.7</v>
      </c>
      <c r="K32" s="246">
        <f>J32/F32</f>
        <v>1965.6532520325204</v>
      </c>
    </row>
    <row r="33" spans="1:11" ht="11.25" customHeight="1">
      <c r="A33" s="105"/>
      <c r="B33" s="102"/>
      <c r="C33" s="187" t="s">
        <v>128</v>
      </c>
      <c r="D33" s="188"/>
      <c r="E33" s="188"/>
      <c r="F33" s="247">
        <v>514</v>
      </c>
      <c r="G33" s="122" t="s">
        <v>12</v>
      </c>
      <c r="H33" s="38">
        <v>9977.35</v>
      </c>
      <c r="I33" s="285"/>
      <c r="J33" s="246">
        <v>1904022.5</v>
      </c>
      <c r="K33" s="246">
        <f>J33/F33</f>
        <v>3704.3239299610896</v>
      </c>
    </row>
    <row r="34" spans="1:11" ht="11.25" customHeight="1">
      <c r="A34" s="102"/>
      <c r="B34" s="263" t="s">
        <v>105</v>
      </c>
      <c r="C34" s="264"/>
      <c r="D34" s="264"/>
      <c r="E34" s="264"/>
      <c r="F34" s="84" t="s">
        <v>12</v>
      </c>
      <c r="G34" s="122" t="s">
        <v>12</v>
      </c>
      <c r="H34" s="122" t="s">
        <v>12</v>
      </c>
      <c r="I34" s="199"/>
      <c r="J34" s="244">
        <f>SUM(J35:J38)</f>
        <v>185444.95</v>
      </c>
      <c r="K34" s="140" t="s">
        <v>12</v>
      </c>
    </row>
    <row r="35" spans="1:11" ht="11.25" customHeight="1">
      <c r="A35" s="105"/>
      <c r="B35" s="105"/>
      <c r="C35" s="187" t="s">
        <v>129</v>
      </c>
      <c r="D35" s="187"/>
      <c r="E35" s="187"/>
      <c r="F35" s="247">
        <v>21</v>
      </c>
      <c r="G35" s="122">
        <v>1545.13</v>
      </c>
      <c r="H35" s="122" t="s">
        <v>12</v>
      </c>
      <c r="I35" s="285"/>
      <c r="J35" s="246">
        <v>46353.9</v>
      </c>
      <c r="K35" s="246">
        <f aca="true" t="shared" si="1" ref="K35:K43">J35/F35</f>
        <v>2207.3285714285716</v>
      </c>
    </row>
    <row r="36" spans="1:11" ht="11.25" customHeight="1">
      <c r="A36" s="105"/>
      <c r="B36" s="105"/>
      <c r="C36" s="187" t="s">
        <v>130</v>
      </c>
      <c r="D36" s="188"/>
      <c r="E36" s="188"/>
      <c r="F36" s="247">
        <v>10</v>
      </c>
      <c r="G36" s="292">
        <v>142.39</v>
      </c>
      <c r="H36" s="122" t="s">
        <v>12</v>
      </c>
      <c r="I36" s="285"/>
      <c r="J36" s="246">
        <v>30022.5</v>
      </c>
      <c r="K36" s="246">
        <f t="shared" si="1"/>
        <v>3002.25</v>
      </c>
    </row>
    <row r="37" spans="1:11" ht="11.25" customHeight="1">
      <c r="A37" s="105"/>
      <c r="B37" s="102"/>
      <c r="C37" s="187" t="s">
        <v>131</v>
      </c>
      <c r="D37" s="188"/>
      <c r="E37" s="188"/>
      <c r="F37" s="247">
        <v>6</v>
      </c>
      <c r="G37" s="292" t="s">
        <v>12</v>
      </c>
      <c r="H37" s="122" t="s">
        <v>12</v>
      </c>
      <c r="I37" s="285"/>
      <c r="J37" s="246">
        <v>20023.95</v>
      </c>
      <c r="K37" s="246">
        <f t="shared" si="1"/>
        <v>3337.3250000000003</v>
      </c>
    </row>
    <row r="38" spans="1:11" ht="11.25" customHeight="1">
      <c r="A38" s="105"/>
      <c r="B38" s="102"/>
      <c r="C38" s="187" t="s">
        <v>156</v>
      </c>
      <c r="D38" s="188"/>
      <c r="E38" s="188"/>
      <c r="F38" s="247">
        <v>73</v>
      </c>
      <c r="G38" s="292">
        <v>248.31</v>
      </c>
      <c r="H38" s="122" t="s">
        <v>12</v>
      </c>
      <c r="I38" s="285"/>
      <c r="J38" s="246">
        <v>89044.6</v>
      </c>
      <c r="K38" s="246">
        <f t="shared" si="1"/>
        <v>1219.7890410958905</v>
      </c>
    </row>
    <row r="39" spans="1:11" ht="11.25" customHeight="1">
      <c r="A39" s="102"/>
      <c r="B39" s="200" t="s">
        <v>106</v>
      </c>
      <c r="C39" s="219"/>
      <c r="D39" s="219"/>
      <c r="E39" s="219"/>
      <c r="F39" s="249">
        <v>506</v>
      </c>
      <c r="G39" s="122" t="s">
        <v>12</v>
      </c>
      <c r="H39" s="38" t="s">
        <v>12</v>
      </c>
      <c r="I39" s="199"/>
      <c r="J39" s="244">
        <f>1002576.15-16064.4</f>
        <v>986511.75</v>
      </c>
      <c r="K39" s="244">
        <f t="shared" si="1"/>
        <v>1949.6279644268775</v>
      </c>
    </row>
    <row r="40" spans="1:11" ht="11.25" customHeight="1">
      <c r="A40" s="102"/>
      <c r="B40" s="200" t="s">
        <v>143</v>
      </c>
      <c r="C40" s="216"/>
      <c r="D40" s="219"/>
      <c r="E40" s="219"/>
      <c r="F40" s="31">
        <v>1</v>
      </c>
      <c r="G40" s="122" t="s">
        <v>12</v>
      </c>
      <c r="H40" s="38" t="s">
        <v>12</v>
      </c>
      <c r="I40" s="199"/>
      <c r="J40" s="244">
        <v>-6597.5</v>
      </c>
      <c r="K40" s="140">
        <f t="shared" si="1"/>
        <v>-6597.5</v>
      </c>
    </row>
    <row r="41" spans="1:11" ht="11.25" customHeight="1">
      <c r="A41" s="102"/>
      <c r="B41" s="200" t="s">
        <v>144</v>
      </c>
      <c r="C41" s="216"/>
      <c r="D41" s="219"/>
      <c r="E41" s="219"/>
      <c r="F41" s="31">
        <v>2</v>
      </c>
      <c r="G41" s="122" t="s">
        <v>12</v>
      </c>
      <c r="H41" s="38" t="s">
        <v>12</v>
      </c>
      <c r="I41" s="199"/>
      <c r="J41" s="244">
        <v>-9195.4</v>
      </c>
      <c r="K41" s="140">
        <f t="shared" si="1"/>
        <v>-4597.7</v>
      </c>
    </row>
    <row r="42" spans="1:14" ht="11.25" customHeight="1">
      <c r="A42" s="102"/>
      <c r="B42" s="200" t="s">
        <v>145</v>
      </c>
      <c r="C42" s="216"/>
      <c r="D42" s="219"/>
      <c r="E42" s="219"/>
      <c r="F42" s="31">
        <v>199</v>
      </c>
      <c r="G42" s="122" t="s">
        <v>12</v>
      </c>
      <c r="H42" s="38" t="s">
        <v>12</v>
      </c>
      <c r="I42" s="288"/>
      <c r="J42" s="214">
        <v>-198486.75</v>
      </c>
      <c r="K42" s="140">
        <f>J42/F42</f>
        <v>-997.4208542713568</v>
      </c>
      <c r="L42" s="243"/>
      <c r="M42" s="243"/>
      <c r="N42" s="243"/>
    </row>
    <row r="43" spans="1:11" ht="11.25" customHeight="1">
      <c r="A43" s="102"/>
      <c r="B43" s="200" t="s">
        <v>133</v>
      </c>
      <c r="C43" s="216"/>
      <c r="D43" s="219"/>
      <c r="E43" s="219"/>
      <c r="F43" s="302">
        <v>686</v>
      </c>
      <c r="G43" s="122" t="s">
        <v>12</v>
      </c>
      <c r="H43" s="122" t="s">
        <v>12</v>
      </c>
      <c r="I43" s="288"/>
      <c r="J43" s="214">
        <v>450898.85</v>
      </c>
      <c r="K43" s="140">
        <f t="shared" si="1"/>
        <v>657.2869533527696</v>
      </c>
    </row>
    <row r="44" spans="1:11" ht="11.25" customHeight="1">
      <c r="A44" s="102"/>
      <c r="B44" s="200" t="s">
        <v>146</v>
      </c>
      <c r="C44" s="216"/>
      <c r="D44" s="219"/>
      <c r="E44" s="219"/>
      <c r="F44" s="302">
        <v>0</v>
      </c>
      <c r="G44" s="122" t="s">
        <v>12</v>
      </c>
      <c r="H44" s="122" t="s">
        <v>12</v>
      </c>
      <c r="I44" s="288"/>
      <c r="J44" s="214">
        <v>0</v>
      </c>
      <c r="K44" s="140"/>
    </row>
    <row r="45" spans="1:11" ht="11.25" customHeight="1">
      <c r="A45" s="102"/>
      <c r="B45" s="200" t="s">
        <v>132</v>
      </c>
      <c r="C45" s="216"/>
      <c r="D45" s="219"/>
      <c r="E45" s="219"/>
      <c r="F45" s="31">
        <v>62</v>
      </c>
      <c r="G45" s="122" t="s">
        <v>12</v>
      </c>
      <c r="H45" s="122" t="s">
        <v>12</v>
      </c>
      <c r="I45" s="288"/>
      <c r="J45" s="214">
        <v>-70508.4</v>
      </c>
      <c r="K45" s="140">
        <f>J45/F45</f>
        <v>-1137.2322580645161</v>
      </c>
    </row>
    <row r="46" spans="1:11" ht="11.25" customHeight="1">
      <c r="A46" s="102"/>
      <c r="B46" s="220" t="s">
        <v>147</v>
      </c>
      <c r="C46" s="222"/>
      <c r="D46" s="221"/>
      <c r="E46" s="221"/>
      <c r="F46" s="301">
        <v>0</v>
      </c>
      <c r="G46" s="334" t="s">
        <v>12</v>
      </c>
      <c r="H46" s="183" t="s">
        <v>12</v>
      </c>
      <c r="I46" s="289"/>
      <c r="J46" s="139">
        <v>0</v>
      </c>
      <c r="K46" s="175"/>
    </row>
    <row r="47" spans="1:11" ht="11.25" customHeight="1">
      <c r="A47" s="104"/>
      <c r="B47" s="272"/>
      <c r="C47" s="272"/>
      <c r="D47" s="272"/>
      <c r="E47" s="272"/>
      <c r="F47" s="303"/>
      <c r="G47" s="290"/>
      <c r="H47" s="291"/>
      <c r="I47" s="290"/>
      <c r="J47" s="290"/>
      <c r="K47" s="303"/>
    </row>
    <row r="48" spans="1:11" ht="11.25" customHeight="1">
      <c r="A48" s="362" t="s">
        <v>108</v>
      </c>
      <c r="B48" s="362"/>
      <c r="C48" s="362"/>
      <c r="D48" s="182"/>
      <c r="E48" s="182"/>
      <c r="F48" s="302">
        <v>680</v>
      </c>
      <c r="G48" s="122" t="s">
        <v>12</v>
      </c>
      <c r="H48" s="38" t="s">
        <v>12</v>
      </c>
      <c r="I48" s="287"/>
      <c r="J48" s="214">
        <f>684113+117062.2</f>
        <v>801175.2</v>
      </c>
      <c r="K48" s="140">
        <f>J48/F48</f>
        <v>1178.1988235294116</v>
      </c>
    </row>
    <row r="49" spans="1:11" ht="11.25" customHeight="1">
      <c r="A49" s="362" t="s">
        <v>139</v>
      </c>
      <c r="B49" s="362"/>
      <c r="C49" s="362"/>
      <c r="D49" s="182"/>
      <c r="E49" s="182"/>
      <c r="F49" s="215">
        <v>263</v>
      </c>
      <c r="G49" s="122" t="s">
        <v>12</v>
      </c>
      <c r="H49" s="38" t="s">
        <v>12</v>
      </c>
      <c r="I49" s="287"/>
      <c r="J49" s="214">
        <v>121169.25</v>
      </c>
      <c r="K49" s="214">
        <f>J49/F49</f>
        <v>460.71958174904944</v>
      </c>
    </row>
    <row r="50" spans="1:11" ht="11.25" customHeight="1">
      <c r="A50" s="362" t="s">
        <v>140</v>
      </c>
      <c r="B50" s="362"/>
      <c r="C50" s="362"/>
      <c r="D50" s="182"/>
      <c r="E50" s="182"/>
      <c r="F50" s="239">
        <v>37</v>
      </c>
      <c r="G50" s="122" t="s">
        <v>12</v>
      </c>
      <c r="H50" s="38" t="s">
        <v>12</v>
      </c>
      <c r="I50" s="287"/>
      <c r="J50" s="240">
        <v>24030.25</v>
      </c>
      <c r="K50" s="214">
        <f>J50/F50</f>
        <v>649.4662162162163</v>
      </c>
    </row>
    <row r="51" spans="1:12" ht="11.25" customHeight="1">
      <c r="A51" s="216" t="s">
        <v>148</v>
      </c>
      <c r="B51" s="308"/>
      <c r="C51" s="308"/>
      <c r="D51" s="309"/>
      <c r="E51" s="308"/>
      <c r="F51" s="302">
        <v>340</v>
      </c>
      <c r="G51" s="122" t="s">
        <v>12</v>
      </c>
      <c r="H51" s="38" t="s">
        <v>12</v>
      </c>
      <c r="I51" s="310"/>
      <c r="J51" s="214">
        <f>19910.4+2594.3+953.5</f>
        <v>23458.2</v>
      </c>
      <c r="K51" s="140">
        <f>J51/F51</f>
        <v>68.99470588235295</v>
      </c>
      <c r="L51" s="240"/>
    </row>
    <row r="52" spans="1:12" ht="11.25" customHeight="1">
      <c r="A52" s="216" t="s">
        <v>157</v>
      </c>
      <c r="B52" s="311"/>
      <c r="C52" s="311"/>
      <c r="D52" s="312"/>
      <c r="E52" s="311"/>
      <c r="F52" s="302" t="s">
        <v>12</v>
      </c>
      <c r="G52" s="122" t="s">
        <v>12</v>
      </c>
      <c r="H52" s="38" t="s">
        <v>12</v>
      </c>
      <c r="I52" s="31"/>
      <c r="J52" s="214">
        <v>0</v>
      </c>
      <c r="K52" s="140" t="s">
        <v>12</v>
      </c>
      <c r="L52" s="296"/>
    </row>
    <row r="53" spans="1:12" s="297" customFormat="1" ht="11.25" customHeight="1">
      <c r="A53" s="351" t="s">
        <v>160</v>
      </c>
      <c r="B53" s="351"/>
      <c r="C53" s="351"/>
      <c r="D53" s="101"/>
      <c r="E53" s="101"/>
      <c r="F53" s="301">
        <v>24</v>
      </c>
      <c r="G53" s="122" t="s">
        <v>12</v>
      </c>
      <c r="H53" s="38" t="s">
        <v>12</v>
      </c>
      <c r="I53" s="286"/>
      <c r="J53" s="242">
        <v>-2710.4</v>
      </c>
      <c r="K53" s="218">
        <f>J53/F53</f>
        <v>-112.93333333333334</v>
      </c>
      <c r="L53" s="296"/>
    </row>
    <row r="54" spans="1:12" s="297" customFormat="1" ht="11.25" customHeight="1">
      <c r="A54" s="222" t="s">
        <v>162</v>
      </c>
      <c r="B54" s="313"/>
      <c r="C54" s="313"/>
      <c r="D54" s="314"/>
      <c r="E54" s="313"/>
      <c r="F54" s="301">
        <v>1</v>
      </c>
      <c r="G54" s="125" t="s">
        <v>12</v>
      </c>
      <c r="H54" s="183" t="s">
        <v>12</v>
      </c>
      <c r="I54" s="175"/>
      <c r="J54" s="218">
        <v>-199.6</v>
      </c>
      <c r="K54" s="139">
        <f>J54/F54</f>
        <v>-199.6</v>
      </c>
      <c r="L54" s="296"/>
    </row>
    <row r="55" spans="1:12" s="299" customFormat="1" ht="11.25" customHeight="1">
      <c r="A55" s="222" t="s">
        <v>163</v>
      </c>
      <c r="B55" s="313"/>
      <c r="C55" s="313"/>
      <c r="D55" s="314"/>
      <c r="E55" s="313"/>
      <c r="F55" s="301"/>
      <c r="G55" s="125"/>
      <c r="H55" s="183"/>
      <c r="I55" s="175"/>
      <c r="J55" s="218">
        <v>-1180</v>
      </c>
      <c r="K55" s="139" t="s">
        <v>12</v>
      </c>
      <c r="L55" s="240"/>
    </row>
    <row r="56" spans="1:11" ht="11.25" customHeight="1">
      <c r="A56" s="319"/>
      <c r="B56" s="304"/>
      <c r="C56" s="304"/>
      <c r="D56" s="304"/>
      <c r="E56" s="304"/>
      <c r="F56" s="304"/>
      <c r="G56" s="304"/>
      <c r="H56" s="304"/>
      <c r="I56" s="304"/>
      <c r="J56" s="304"/>
      <c r="K56" s="304"/>
    </row>
    <row r="57" spans="1:13" ht="11.25" customHeight="1">
      <c r="A57" s="353" t="s">
        <v>165</v>
      </c>
      <c r="B57" s="354"/>
      <c r="C57" s="354"/>
      <c r="D57" s="314"/>
      <c r="E57" s="314"/>
      <c r="F57" s="250" t="s">
        <v>12</v>
      </c>
      <c r="G57" s="125" t="s">
        <v>12</v>
      </c>
      <c r="H57" s="183" t="s">
        <v>12</v>
      </c>
      <c r="I57" s="329"/>
      <c r="J57" s="218">
        <f>SUM(J58:J60)</f>
        <v>151578.80000000002</v>
      </c>
      <c r="K57" s="338" t="s">
        <v>12</v>
      </c>
      <c r="M57" s="299"/>
    </row>
    <row r="58" spans="1:13" ht="11.25" customHeight="1">
      <c r="A58" s="317"/>
      <c r="B58" s="356" t="s">
        <v>107</v>
      </c>
      <c r="C58" s="354"/>
      <c r="D58" s="354"/>
      <c r="E58" s="337"/>
      <c r="F58" s="332">
        <v>23</v>
      </c>
      <c r="G58" s="122" t="s">
        <v>12</v>
      </c>
      <c r="H58" s="38" t="s">
        <v>12</v>
      </c>
      <c r="I58" s="329"/>
      <c r="J58" s="333">
        <v>115105.1</v>
      </c>
      <c r="K58" s="333">
        <f>J58/F58</f>
        <v>5004.569565217392</v>
      </c>
      <c r="M58" s="299"/>
    </row>
    <row r="59" spans="1:13" ht="11.25" customHeight="1">
      <c r="A59" s="330"/>
      <c r="B59" s="356" t="s">
        <v>159</v>
      </c>
      <c r="C59" s="354"/>
      <c r="D59" s="354"/>
      <c r="E59" s="337"/>
      <c r="F59" s="334">
        <v>11</v>
      </c>
      <c r="G59" s="122" t="s">
        <v>12</v>
      </c>
      <c r="H59" s="38" t="s">
        <v>12</v>
      </c>
      <c r="I59" s="305"/>
      <c r="J59" s="333">
        <v>37079.6</v>
      </c>
      <c r="K59" s="333">
        <f>J59/F59</f>
        <v>3370.872727272727</v>
      </c>
      <c r="M59" s="299"/>
    </row>
    <row r="60" spans="1:13" ht="11.25" customHeight="1">
      <c r="A60" s="330"/>
      <c r="B60" s="328" t="s">
        <v>161</v>
      </c>
      <c r="C60" s="318"/>
      <c r="D60" s="318"/>
      <c r="E60" s="337"/>
      <c r="F60" s="332" t="s">
        <v>12</v>
      </c>
      <c r="G60" s="125" t="s">
        <v>12</v>
      </c>
      <c r="H60" s="183" t="s">
        <v>12</v>
      </c>
      <c r="I60" s="329"/>
      <c r="J60" s="333">
        <v>-605.9</v>
      </c>
      <c r="K60" s="339" t="s">
        <v>12</v>
      </c>
      <c r="M60" s="299"/>
    </row>
    <row r="61" spans="1:13" ht="11.25" customHeight="1">
      <c r="A61" s="331"/>
      <c r="B61" s="341"/>
      <c r="C61" s="341"/>
      <c r="D61" s="319"/>
      <c r="E61" s="319"/>
      <c r="F61" s="342"/>
      <c r="G61" s="128"/>
      <c r="H61" s="40"/>
      <c r="I61" s="343"/>
      <c r="J61" s="344"/>
      <c r="K61" s="344"/>
      <c r="M61" s="299"/>
    </row>
    <row r="62" spans="1:12" ht="11.25" customHeight="1">
      <c r="A62" s="353" t="s">
        <v>109</v>
      </c>
      <c r="B62" s="354"/>
      <c r="C62" s="354"/>
      <c r="D62" s="314"/>
      <c r="E62" s="314"/>
      <c r="F62" s="301">
        <v>926</v>
      </c>
      <c r="G62" s="125" t="s">
        <v>12</v>
      </c>
      <c r="H62" s="335" t="s">
        <v>12</v>
      </c>
      <c r="I62" s="305"/>
      <c r="J62" s="242">
        <f>J9+J57</f>
        <v>42441309.059999995</v>
      </c>
      <c r="K62" s="218">
        <f>J62/F62</f>
        <v>45832.94714902807</v>
      </c>
      <c r="L62" s="298"/>
    </row>
    <row r="63" spans="1:11" ht="9" customHeight="1">
      <c r="A63" s="349"/>
      <c r="B63" s="355"/>
      <c r="C63" s="355"/>
      <c r="D63" s="355"/>
      <c r="E63" s="355"/>
      <c r="F63" s="355"/>
      <c r="G63" s="355"/>
      <c r="H63" s="355"/>
      <c r="I63" s="355"/>
      <c r="J63" s="355"/>
      <c r="K63" s="355"/>
    </row>
    <row r="64" spans="1:11" ht="12.75">
      <c r="A64" s="273" t="s">
        <v>137</v>
      </c>
      <c r="B64" s="273"/>
      <c r="C64" s="273"/>
      <c r="D64" s="273"/>
      <c r="E64" s="273"/>
      <c r="F64" s="273"/>
      <c r="G64" s="273"/>
      <c r="H64" s="273"/>
      <c r="I64" s="273"/>
      <c r="J64" s="273"/>
      <c r="K64" s="273"/>
    </row>
    <row r="65" spans="1:11" ht="5.25" customHeight="1">
      <c r="A65" s="347"/>
      <c r="B65" s="355"/>
      <c r="C65" s="355"/>
      <c r="D65" s="355"/>
      <c r="E65" s="355"/>
      <c r="F65" s="355"/>
      <c r="G65" s="355"/>
      <c r="H65" s="355"/>
      <c r="I65" s="355"/>
      <c r="J65" s="355"/>
      <c r="K65" s="355"/>
    </row>
    <row r="66" spans="1:11" ht="12.75">
      <c r="A66" s="348" t="s">
        <v>134</v>
      </c>
      <c r="B66" s="355"/>
      <c r="C66" s="355"/>
      <c r="D66" s="355"/>
      <c r="E66" s="355"/>
      <c r="F66" s="355"/>
      <c r="G66" s="355"/>
      <c r="H66" s="355"/>
      <c r="I66" s="355"/>
      <c r="J66" s="355"/>
      <c r="K66" s="355"/>
    </row>
    <row r="67" spans="1:11" ht="5.25" customHeight="1">
      <c r="A67" s="349"/>
      <c r="B67" s="355"/>
      <c r="C67" s="355"/>
      <c r="D67" s="355"/>
      <c r="E67" s="355"/>
      <c r="F67" s="355"/>
      <c r="G67" s="355"/>
      <c r="H67" s="355"/>
      <c r="I67" s="355"/>
      <c r="J67" s="355"/>
      <c r="K67" s="355"/>
    </row>
    <row r="68" spans="1:11" ht="12.75">
      <c r="A68" s="350" t="s">
        <v>135</v>
      </c>
      <c r="B68" s="346"/>
      <c r="C68" s="346"/>
      <c r="D68" s="346"/>
      <c r="E68" s="346"/>
      <c r="F68" s="346"/>
      <c r="G68" s="346"/>
      <c r="H68" s="346"/>
      <c r="I68" s="346"/>
      <c r="J68" s="346"/>
      <c r="K68" s="346"/>
    </row>
    <row r="69" spans="1:11" ht="5.25" customHeight="1">
      <c r="A69" s="345"/>
      <c r="B69" s="346"/>
      <c r="C69" s="346"/>
      <c r="D69" s="346"/>
      <c r="E69" s="346"/>
      <c r="F69" s="346"/>
      <c r="G69" s="346"/>
      <c r="H69" s="346"/>
      <c r="I69" s="346"/>
      <c r="J69" s="346"/>
      <c r="K69" s="346"/>
    </row>
    <row r="70" spans="1:11" ht="12.75">
      <c r="A70" s="345" t="s">
        <v>167</v>
      </c>
      <c r="B70" s="346"/>
      <c r="C70" s="346"/>
      <c r="D70" s="346"/>
      <c r="E70" s="346"/>
      <c r="F70" s="346"/>
      <c r="G70" s="346"/>
      <c r="H70" s="346"/>
      <c r="I70" s="346"/>
      <c r="J70" s="346"/>
      <c r="K70" s="346"/>
    </row>
    <row r="71" spans="1:11" ht="12.75">
      <c r="A71" s="345" t="s">
        <v>86</v>
      </c>
      <c r="B71" s="346"/>
      <c r="C71" s="346"/>
      <c r="D71" s="346"/>
      <c r="E71" s="346"/>
      <c r="F71" s="346"/>
      <c r="G71" s="346"/>
      <c r="H71" s="346"/>
      <c r="I71" s="346"/>
      <c r="J71" s="346"/>
      <c r="K71" s="346"/>
    </row>
  </sheetData>
  <sheetProtection/>
  <mergeCells count="22">
    <mergeCell ref="A1:K1"/>
    <mergeCell ref="A2:K2"/>
    <mergeCell ref="A3:K3"/>
    <mergeCell ref="A4:K4"/>
    <mergeCell ref="A9:C9"/>
    <mergeCell ref="B10:C10"/>
    <mergeCell ref="A48:C48"/>
    <mergeCell ref="A49:C49"/>
    <mergeCell ref="A50:C50"/>
    <mergeCell ref="A57:C57"/>
    <mergeCell ref="A62:C62"/>
    <mergeCell ref="A63:K63"/>
    <mergeCell ref="A53:C53"/>
    <mergeCell ref="B58:D58"/>
    <mergeCell ref="B59:D59"/>
    <mergeCell ref="A71:K71"/>
    <mergeCell ref="A65:K65"/>
    <mergeCell ref="A66:K66"/>
    <mergeCell ref="A67:K67"/>
    <mergeCell ref="A68:K68"/>
    <mergeCell ref="A69:K69"/>
    <mergeCell ref="A70:K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2" width="2.8515625" style="0" customWidth="1"/>
    <col min="3" max="3" width="61.00390625" style="0" customWidth="1"/>
    <col min="4" max="4" width="16.421875" style="0" hidden="1" customWidth="1"/>
    <col min="5" max="5" width="9.140625" style="0" hidden="1" customWidth="1"/>
    <col min="6" max="6" width="12.7109375" style="0" customWidth="1"/>
    <col min="7" max="7" width="12.7109375" style="243" customWidth="1"/>
    <col min="8" max="8" width="12.7109375" style="282" customWidth="1"/>
    <col min="9" max="9" width="1.28515625" style="0" bestFit="1" customWidth="1"/>
    <col min="10" max="11" width="12.7109375" style="0" customWidth="1"/>
  </cols>
  <sheetData>
    <row r="1" spans="1:11" ht="14.25">
      <c r="A1" s="357"/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12.75">
      <c r="A2" s="359" t="s">
        <v>152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14.25">
      <c r="A3" s="357"/>
      <c r="B3" s="358"/>
      <c r="C3" s="358"/>
      <c r="D3" s="358"/>
      <c r="E3" s="358"/>
      <c r="F3" s="358"/>
      <c r="G3" s="358"/>
      <c r="H3" s="358"/>
      <c r="I3" s="358"/>
      <c r="J3" s="358"/>
      <c r="K3" s="358"/>
    </row>
    <row r="4" spans="1:11" ht="14.25">
      <c r="A4" s="360"/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12" customHeight="1">
      <c r="A5" s="251"/>
      <c r="B5" s="251"/>
      <c r="C5" s="251"/>
      <c r="D5" s="251"/>
      <c r="E5" s="252"/>
      <c r="F5" s="86" t="s">
        <v>1</v>
      </c>
      <c r="G5" s="184" t="s">
        <v>2</v>
      </c>
      <c r="H5" s="274" t="s">
        <v>3</v>
      </c>
      <c r="I5" s="253"/>
      <c r="J5" s="153" t="s">
        <v>4</v>
      </c>
      <c r="K5" s="153" t="s">
        <v>5</v>
      </c>
    </row>
    <row r="6" spans="1:11" ht="12" customHeight="1">
      <c r="A6" s="254"/>
      <c r="B6" s="254"/>
      <c r="C6" s="254"/>
      <c r="D6" s="254"/>
      <c r="E6" s="255"/>
      <c r="F6" s="87"/>
      <c r="G6" s="185" t="s">
        <v>89</v>
      </c>
      <c r="H6" s="275" t="s">
        <v>7</v>
      </c>
      <c r="I6" s="256"/>
      <c r="J6" s="154" t="s">
        <v>8</v>
      </c>
      <c r="K6" s="154" t="s">
        <v>9</v>
      </c>
    </row>
    <row r="7" spans="1:11" ht="12" customHeight="1">
      <c r="A7" s="254"/>
      <c r="B7" s="254"/>
      <c r="C7" s="254"/>
      <c r="D7" s="254"/>
      <c r="E7" s="254"/>
      <c r="F7" s="88"/>
      <c r="G7" s="186"/>
      <c r="H7" s="276" t="s">
        <v>10</v>
      </c>
      <c r="I7" s="257"/>
      <c r="J7" s="155"/>
      <c r="K7" s="155"/>
    </row>
    <row r="8" spans="1:11" ht="12.75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</row>
    <row r="9" spans="1:11" ht="11.25" customHeight="1">
      <c r="A9" s="362" t="s">
        <v>13</v>
      </c>
      <c r="B9" s="364"/>
      <c r="C9" s="364"/>
      <c r="D9" s="182"/>
      <c r="E9" s="182"/>
      <c r="F9" s="237">
        <v>948</v>
      </c>
      <c r="G9" s="116" t="s">
        <v>12</v>
      </c>
      <c r="H9" s="277" t="s">
        <v>12</v>
      </c>
      <c r="I9" s="259"/>
      <c r="J9" s="238">
        <v>40529656.85</v>
      </c>
      <c r="K9" s="238">
        <v>42752.802584388184</v>
      </c>
    </row>
    <row r="10" spans="1:11" ht="11.25" customHeight="1">
      <c r="A10" s="102"/>
      <c r="B10" s="362" t="s">
        <v>100</v>
      </c>
      <c r="C10" s="364"/>
      <c r="D10" s="104"/>
      <c r="E10" s="104"/>
      <c r="F10" s="29" t="s">
        <v>12</v>
      </c>
      <c r="G10" s="29" t="s">
        <v>12</v>
      </c>
      <c r="H10" s="278" t="s">
        <v>12</v>
      </c>
      <c r="I10" s="260"/>
      <c r="J10" s="244">
        <v>13543968.8</v>
      </c>
      <c r="K10" s="205" t="s">
        <v>12</v>
      </c>
    </row>
    <row r="11" spans="1:11" ht="11.25" customHeight="1">
      <c r="A11" s="105"/>
      <c r="B11" s="105"/>
      <c r="C11" s="57" t="s">
        <v>110</v>
      </c>
      <c r="D11" s="57"/>
      <c r="E11" s="57"/>
      <c r="F11" s="245">
        <v>641</v>
      </c>
      <c r="G11" s="123">
        <v>9934.1</v>
      </c>
      <c r="H11" s="279" t="s">
        <v>12</v>
      </c>
      <c r="I11" s="260"/>
      <c r="J11" s="246">
        <v>3335056.15</v>
      </c>
      <c r="K11" s="246">
        <v>5202.895709828393</v>
      </c>
    </row>
    <row r="12" spans="1:11" ht="11.25" customHeight="1">
      <c r="A12" s="105"/>
      <c r="B12" s="105"/>
      <c r="C12" s="187" t="s">
        <v>111</v>
      </c>
      <c r="D12" s="188"/>
      <c r="E12" s="188"/>
      <c r="F12" s="245">
        <v>528</v>
      </c>
      <c r="G12" s="123">
        <v>3739.05</v>
      </c>
      <c r="H12" s="279" t="s">
        <v>12</v>
      </c>
      <c r="I12" s="260"/>
      <c r="J12" s="246">
        <v>2452007.1</v>
      </c>
      <c r="K12" s="246">
        <v>4643.952840909091</v>
      </c>
    </row>
    <row r="13" spans="1:11" ht="11.25" customHeight="1">
      <c r="A13" s="105"/>
      <c r="B13" s="105"/>
      <c r="C13" s="187" t="s">
        <v>112</v>
      </c>
      <c r="D13" s="188"/>
      <c r="E13" s="188"/>
      <c r="F13" s="245">
        <v>154</v>
      </c>
      <c r="G13" s="122">
        <v>949.55</v>
      </c>
      <c r="H13" s="279" t="s">
        <v>12</v>
      </c>
      <c r="I13" s="260"/>
      <c r="J13" s="246">
        <v>276115.65</v>
      </c>
      <c r="K13" s="246">
        <v>1792.9587662337665</v>
      </c>
    </row>
    <row r="14" spans="1:11" ht="11.25" customHeight="1">
      <c r="A14" s="105"/>
      <c r="B14" s="105"/>
      <c r="C14" s="187" t="s">
        <v>113</v>
      </c>
      <c r="D14" s="188"/>
      <c r="E14" s="188"/>
      <c r="F14" s="245">
        <v>165</v>
      </c>
      <c r="G14" s="122">
        <v>182.64</v>
      </c>
      <c r="H14" s="261" t="s">
        <v>12</v>
      </c>
      <c r="I14" s="262"/>
      <c r="J14" s="246">
        <v>397108.5</v>
      </c>
      <c r="K14" s="246">
        <v>2406.7181818181816</v>
      </c>
    </row>
    <row r="15" spans="1:11" ht="11.25" customHeight="1">
      <c r="A15" s="105"/>
      <c r="B15" s="105"/>
      <c r="C15" s="187" t="s">
        <v>114</v>
      </c>
      <c r="D15" s="188"/>
      <c r="E15" s="188"/>
      <c r="F15" s="245">
        <v>400</v>
      </c>
      <c r="G15" s="36" t="s">
        <v>12</v>
      </c>
      <c r="H15" s="38">
        <v>8364.13</v>
      </c>
      <c r="I15" s="133">
        <v>1</v>
      </c>
      <c r="J15" s="246">
        <v>3094727.05</v>
      </c>
      <c r="K15" s="246">
        <v>7736.817625</v>
      </c>
    </row>
    <row r="16" spans="1:11" ht="11.25" customHeight="1">
      <c r="A16" s="105"/>
      <c r="B16" s="102"/>
      <c r="C16" s="187" t="s">
        <v>115</v>
      </c>
      <c r="D16" s="188"/>
      <c r="E16" s="188"/>
      <c r="F16" s="245">
        <v>233</v>
      </c>
      <c r="G16" s="36" t="s">
        <v>12</v>
      </c>
      <c r="H16" s="261" t="s">
        <v>12</v>
      </c>
      <c r="I16" s="262"/>
      <c r="J16" s="246">
        <v>3988954.35</v>
      </c>
      <c r="K16" s="246">
        <v>17119.97575107296</v>
      </c>
    </row>
    <row r="17" spans="1:11" ht="11.25" customHeight="1">
      <c r="A17" s="102"/>
      <c r="B17" s="263" t="s">
        <v>101</v>
      </c>
      <c r="C17" s="264"/>
      <c r="D17" s="264"/>
      <c r="E17" s="264"/>
      <c r="F17" s="29" t="s">
        <v>12</v>
      </c>
      <c r="G17" s="29" t="s">
        <v>12</v>
      </c>
      <c r="H17" s="265" t="s">
        <v>12</v>
      </c>
      <c r="I17" s="199"/>
      <c r="J17" s="244">
        <v>13209511.75</v>
      </c>
      <c r="K17" s="205" t="s">
        <v>12</v>
      </c>
    </row>
    <row r="18" spans="1:11" ht="11.25" customHeight="1">
      <c r="A18" s="105"/>
      <c r="B18" s="105"/>
      <c r="C18" s="266" t="s">
        <v>116</v>
      </c>
      <c r="D18" s="266"/>
      <c r="E18" s="266"/>
      <c r="F18" s="38">
        <v>706</v>
      </c>
      <c r="G18" s="122">
        <v>12314.22</v>
      </c>
      <c r="H18" s="261" t="s">
        <v>12</v>
      </c>
      <c r="I18" s="262"/>
      <c r="J18" s="246">
        <v>9328108.45</v>
      </c>
      <c r="K18" s="246">
        <v>13212.618201133144</v>
      </c>
    </row>
    <row r="19" spans="1:11" ht="11.25" customHeight="1">
      <c r="A19" s="105"/>
      <c r="B19" s="105"/>
      <c r="C19" s="266" t="s">
        <v>117</v>
      </c>
      <c r="D19" s="264"/>
      <c r="E19" s="264"/>
      <c r="F19" s="38">
        <v>633</v>
      </c>
      <c r="G19" s="122">
        <v>9853.39</v>
      </c>
      <c r="H19" s="261" t="s">
        <v>12</v>
      </c>
      <c r="I19" s="262"/>
      <c r="J19" s="246">
        <v>3182284.15</v>
      </c>
      <c r="K19" s="246">
        <v>5027.3051342812005</v>
      </c>
    </row>
    <row r="20" spans="1:11" ht="11.25" customHeight="1">
      <c r="A20" s="105"/>
      <c r="B20" s="102"/>
      <c r="C20" s="266" t="s">
        <v>118</v>
      </c>
      <c r="D20" s="264"/>
      <c r="E20" s="264"/>
      <c r="F20" s="38">
        <v>410</v>
      </c>
      <c r="G20" s="122">
        <v>1747.8</v>
      </c>
      <c r="H20" s="261" t="s">
        <v>12</v>
      </c>
      <c r="I20" s="262"/>
      <c r="J20" s="246">
        <v>699119.15</v>
      </c>
      <c r="K20" s="246">
        <v>1705.1686585365853</v>
      </c>
    </row>
    <row r="21" spans="1:11" ht="11.25" customHeight="1">
      <c r="A21" s="102"/>
      <c r="B21" s="263" t="s">
        <v>102</v>
      </c>
      <c r="C21" s="264"/>
      <c r="D21" s="264"/>
      <c r="E21" s="264"/>
      <c r="F21" s="84" t="s">
        <v>12</v>
      </c>
      <c r="G21" s="121" t="s">
        <v>12</v>
      </c>
      <c r="H21" s="265" t="s">
        <v>12</v>
      </c>
      <c r="I21" s="199"/>
      <c r="J21" s="244">
        <v>6302053.950000001</v>
      </c>
      <c r="K21" s="205" t="s">
        <v>12</v>
      </c>
    </row>
    <row r="22" spans="1:11" ht="11.25" customHeight="1">
      <c r="A22" s="105"/>
      <c r="B22" s="105"/>
      <c r="C22" s="187" t="s">
        <v>119</v>
      </c>
      <c r="D22" s="187"/>
      <c r="E22" s="187"/>
      <c r="F22" s="36">
        <v>1522</v>
      </c>
      <c r="G22" s="122" t="s">
        <v>12</v>
      </c>
      <c r="H22" s="261" t="s">
        <v>12</v>
      </c>
      <c r="I22" s="262"/>
      <c r="J22" s="246">
        <v>4247965.45</v>
      </c>
      <c r="K22" s="246">
        <v>5646.523930941736</v>
      </c>
    </row>
    <row r="23" spans="1:11" ht="11.25" customHeight="1">
      <c r="A23" s="105"/>
      <c r="B23" s="105"/>
      <c r="C23" s="187" t="s">
        <v>120</v>
      </c>
      <c r="D23" s="188"/>
      <c r="E23" s="188"/>
      <c r="F23" s="247">
        <v>471</v>
      </c>
      <c r="G23" s="122" t="s">
        <v>12</v>
      </c>
      <c r="H23" s="261" t="s">
        <v>12</v>
      </c>
      <c r="I23" s="262"/>
      <c r="J23" s="246">
        <v>1848680.1</v>
      </c>
      <c r="K23" s="246">
        <v>3925.010828025478</v>
      </c>
    </row>
    <row r="24" spans="1:11" ht="11.25" customHeight="1">
      <c r="A24" s="105"/>
      <c r="B24" s="102"/>
      <c r="C24" s="187" t="s">
        <v>121</v>
      </c>
      <c r="D24" s="188"/>
      <c r="E24" s="188"/>
      <c r="F24" s="247">
        <v>471</v>
      </c>
      <c r="G24" s="122" t="s">
        <v>12</v>
      </c>
      <c r="H24" s="261" t="s">
        <v>12</v>
      </c>
      <c r="I24" s="262"/>
      <c r="J24" s="248">
        <v>205408.4</v>
      </c>
      <c r="K24" s="246">
        <v>436.1112526539278</v>
      </c>
    </row>
    <row r="25" spans="1:11" ht="11.25" customHeight="1">
      <c r="A25" s="102"/>
      <c r="B25" s="263" t="s">
        <v>103</v>
      </c>
      <c r="C25" s="264"/>
      <c r="D25" s="264"/>
      <c r="E25" s="264"/>
      <c r="F25" s="249">
        <v>599</v>
      </c>
      <c r="G25" s="121" t="s">
        <v>12</v>
      </c>
      <c r="H25" s="265" t="s">
        <v>12</v>
      </c>
      <c r="I25" s="199"/>
      <c r="J25" s="244">
        <v>1441749.6</v>
      </c>
      <c r="K25" s="244">
        <v>2406.92754590985</v>
      </c>
    </row>
    <row r="26" spans="1:11" ht="11.25" customHeight="1">
      <c r="A26" s="105"/>
      <c r="B26" s="105"/>
      <c r="C26" s="187" t="s">
        <v>122</v>
      </c>
      <c r="D26" s="187"/>
      <c r="E26" s="187"/>
      <c r="F26" s="245">
        <v>599</v>
      </c>
      <c r="G26" s="122" t="s">
        <v>12</v>
      </c>
      <c r="H26" s="261" t="s">
        <v>12</v>
      </c>
      <c r="I26" s="262"/>
      <c r="J26" s="248">
        <v>1297574.85</v>
      </c>
      <c r="K26" s="246">
        <v>2308.8520462633455</v>
      </c>
    </row>
    <row r="27" spans="1:11" ht="11.25" customHeight="1">
      <c r="A27" s="105"/>
      <c r="B27" s="105"/>
      <c r="C27" s="187" t="s">
        <v>123</v>
      </c>
      <c r="D27" s="188"/>
      <c r="E27" s="188"/>
      <c r="F27" s="245">
        <v>599</v>
      </c>
      <c r="G27" s="122" t="s">
        <v>12</v>
      </c>
      <c r="H27" s="261" t="s">
        <v>12</v>
      </c>
      <c r="I27" s="262"/>
      <c r="J27" s="248">
        <v>144174.75</v>
      </c>
      <c r="K27" s="246">
        <v>256.53870106761565</v>
      </c>
    </row>
    <row r="28" spans="1:11" ht="11.25" customHeight="1">
      <c r="A28" s="102"/>
      <c r="B28" s="263" t="s">
        <v>104</v>
      </c>
      <c r="C28" s="264"/>
      <c r="D28" s="264"/>
      <c r="E28" s="264"/>
      <c r="F28" s="29" t="s">
        <v>12</v>
      </c>
      <c r="G28" s="122" t="s">
        <v>12</v>
      </c>
      <c r="H28" s="265" t="s">
        <v>12</v>
      </c>
      <c r="I28" s="199"/>
      <c r="J28" s="244">
        <v>4978804.7</v>
      </c>
      <c r="K28" s="205" t="s">
        <v>12</v>
      </c>
    </row>
    <row r="29" spans="1:11" ht="11.25" customHeight="1">
      <c r="A29" s="102"/>
      <c r="B29" s="103"/>
      <c r="C29" s="187" t="s">
        <v>124</v>
      </c>
      <c r="D29" s="187"/>
      <c r="E29" s="187"/>
      <c r="F29" s="245">
        <v>137</v>
      </c>
      <c r="G29" s="122">
        <v>2794.48</v>
      </c>
      <c r="H29" s="261" t="s">
        <v>12</v>
      </c>
      <c r="I29" s="262"/>
      <c r="J29" s="248">
        <v>770719.8</v>
      </c>
      <c r="K29" s="246">
        <v>5625.69197080292</v>
      </c>
    </row>
    <row r="30" spans="1:11" ht="11.25" customHeight="1">
      <c r="A30" s="105"/>
      <c r="B30" s="105"/>
      <c r="C30" s="187" t="s">
        <v>125</v>
      </c>
      <c r="D30" s="188"/>
      <c r="E30" s="188"/>
      <c r="F30" s="245">
        <v>48</v>
      </c>
      <c r="G30" s="122">
        <v>230.24</v>
      </c>
      <c r="H30" s="261" t="s">
        <v>12</v>
      </c>
      <c r="I30" s="262"/>
      <c r="J30" s="248">
        <v>92096.4</v>
      </c>
      <c r="K30" s="246">
        <v>1918.675</v>
      </c>
    </row>
    <row r="31" spans="1:11" ht="11.25" customHeight="1">
      <c r="A31" s="105"/>
      <c r="B31" s="105"/>
      <c r="C31" s="187" t="s">
        <v>126</v>
      </c>
      <c r="D31" s="188"/>
      <c r="E31" s="188"/>
      <c r="F31" s="245">
        <v>491</v>
      </c>
      <c r="G31" s="122">
        <v>9177.88</v>
      </c>
      <c r="H31" s="261" t="s">
        <v>12</v>
      </c>
      <c r="I31" s="262"/>
      <c r="J31" s="248">
        <v>1799165.85</v>
      </c>
      <c r="K31" s="246">
        <v>3664.2889002036663</v>
      </c>
    </row>
    <row r="32" spans="1:11" ht="11.25" customHeight="1">
      <c r="A32" s="105"/>
      <c r="B32" s="105"/>
      <c r="C32" s="187" t="s">
        <v>127</v>
      </c>
      <c r="D32" s="188"/>
      <c r="E32" s="188"/>
      <c r="F32" s="247">
        <v>237</v>
      </c>
      <c r="G32" s="122" t="s">
        <v>12</v>
      </c>
      <c r="H32" s="38">
        <v>5048.66</v>
      </c>
      <c r="I32" s="262"/>
      <c r="J32" s="246">
        <v>470755.5</v>
      </c>
      <c r="K32" s="246">
        <v>1986.3101265822784</v>
      </c>
    </row>
    <row r="33" spans="1:11" ht="11.25" customHeight="1">
      <c r="A33" s="105"/>
      <c r="B33" s="102"/>
      <c r="C33" s="187" t="s">
        <v>128</v>
      </c>
      <c r="D33" s="188"/>
      <c r="E33" s="188"/>
      <c r="F33" s="245">
        <v>524</v>
      </c>
      <c r="G33" s="122" t="s">
        <v>12</v>
      </c>
      <c r="H33" s="261">
        <v>9580.09</v>
      </c>
      <c r="I33" s="262"/>
      <c r="J33" s="248">
        <v>1846067.15</v>
      </c>
      <c r="K33" s="246">
        <v>3523.02891221374</v>
      </c>
    </row>
    <row r="34" spans="1:11" ht="11.25" customHeight="1">
      <c r="A34" s="102"/>
      <c r="B34" s="263" t="s">
        <v>105</v>
      </c>
      <c r="C34" s="264"/>
      <c r="D34" s="264"/>
      <c r="E34" s="264"/>
      <c r="F34" s="84" t="s">
        <v>12</v>
      </c>
      <c r="G34" s="121" t="s">
        <v>12</v>
      </c>
      <c r="H34" s="267" t="s">
        <v>12</v>
      </c>
      <c r="I34" s="199"/>
      <c r="J34" s="244">
        <v>76161.8</v>
      </c>
      <c r="K34" s="205" t="s">
        <v>12</v>
      </c>
    </row>
    <row r="35" spans="1:11" ht="11.25" customHeight="1">
      <c r="A35" s="105"/>
      <c r="B35" s="105"/>
      <c r="C35" s="187" t="s">
        <v>129</v>
      </c>
      <c r="D35" s="187"/>
      <c r="E35" s="187"/>
      <c r="F35" s="245">
        <v>27</v>
      </c>
      <c r="G35" s="122">
        <v>1461.71</v>
      </c>
      <c r="H35" s="268" t="s">
        <v>12</v>
      </c>
      <c r="I35" s="262"/>
      <c r="J35" s="248">
        <v>43851.3</v>
      </c>
      <c r="K35" s="246">
        <v>1624.1222222222223</v>
      </c>
    </row>
    <row r="36" spans="1:11" ht="11.25" customHeight="1">
      <c r="A36" s="105"/>
      <c r="B36" s="105"/>
      <c r="C36" s="187" t="s">
        <v>130</v>
      </c>
      <c r="D36" s="188"/>
      <c r="E36" s="188"/>
      <c r="F36" s="245">
        <v>11</v>
      </c>
      <c r="G36" s="123">
        <v>86.77</v>
      </c>
      <c r="H36" s="268" t="s">
        <v>12</v>
      </c>
      <c r="I36" s="262"/>
      <c r="J36" s="248">
        <v>25350.5</v>
      </c>
      <c r="K36" s="246">
        <v>2304.590909090909</v>
      </c>
    </row>
    <row r="37" spans="1:11" ht="11.25" customHeight="1">
      <c r="A37" s="105"/>
      <c r="B37" s="102"/>
      <c r="C37" s="187" t="s">
        <v>131</v>
      </c>
      <c r="D37" s="188"/>
      <c r="E37" s="188"/>
      <c r="F37" s="245">
        <v>3</v>
      </c>
      <c r="G37" s="123" t="s">
        <v>12</v>
      </c>
      <c r="H37" s="268" t="s">
        <v>12</v>
      </c>
      <c r="I37" s="262"/>
      <c r="J37" s="248">
        <v>6960</v>
      </c>
      <c r="K37" s="246">
        <v>2320</v>
      </c>
    </row>
    <row r="38" spans="1:11" s="284" customFormat="1" ht="11.25" customHeight="1">
      <c r="A38" s="102"/>
      <c r="B38" s="263" t="s">
        <v>106</v>
      </c>
      <c r="C38" s="219"/>
      <c r="D38" s="219"/>
      <c r="E38" s="219"/>
      <c r="F38" s="249">
        <v>522</v>
      </c>
      <c r="G38" s="121" t="s">
        <v>12</v>
      </c>
      <c r="H38" s="31" t="s">
        <v>12</v>
      </c>
      <c r="I38" s="199"/>
      <c r="J38" s="244">
        <v>1082884.4</v>
      </c>
      <c r="K38" s="244">
        <v>2074.4911877394634</v>
      </c>
    </row>
    <row r="39" spans="1:11" s="284" customFormat="1" ht="11.25" customHeight="1">
      <c r="A39" s="102"/>
      <c r="B39" s="200" t="s">
        <v>143</v>
      </c>
      <c r="C39" s="216"/>
      <c r="D39" s="219"/>
      <c r="E39" s="219"/>
      <c r="F39" s="283">
        <v>1</v>
      </c>
      <c r="G39" s="121" t="s">
        <v>12</v>
      </c>
      <c r="H39" s="31" t="s">
        <v>12</v>
      </c>
      <c r="I39" s="199"/>
      <c r="J39" s="210">
        <v>-9474.15</v>
      </c>
      <c r="K39" s="205">
        <v>-9474.15</v>
      </c>
    </row>
    <row r="40" spans="1:11" s="284" customFormat="1" ht="11.25" customHeight="1">
      <c r="A40" s="102"/>
      <c r="B40" s="200" t="s">
        <v>144</v>
      </c>
      <c r="C40" s="216"/>
      <c r="D40" s="219"/>
      <c r="E40" s="219"/>
      <c r="F40" s="283">
        <v>4</v>
      </c>
      <c r="G40" s="121" t="s">
        <v>12</v>
      </c>
      <c r="H40" s="31" t="s">
        <v>12</v>
      </c>
      <c r="I40" s="199"/>
      <c r="J40" s="210">
        <v>-64575.9</v>
      </c>
      <c r="K40" s="205">
        <v>-16143.975</v>
      </c>
    </row>
    <row r="41" spans="1:11" s="284" customFormat="1" ht="11.25" customHeight="1">
      <c r="A41" s="102"/>
      <c r="B41" s="200" t="s">
        <v>145</v>
      </c>
      <c r="C41" s="216"/>
      <c r="D41" s="219"/>
      <c r="E41" s="219"/>
      <c r="F41" s="283">
        <v>269</v>
      </c>
      <c r="G41" s="121" t="s">
        <v>12</v>
      </c>
      <c r="H41" s="31" t="s">
        <v>12</v>
      </c>
      <c r="I41" s="199"/>
      <c r="J41" s="214">
        <v>-174866.55</v>
      </c>
      <c r="K41" s="205">
        <v>-650.0615241635687</v>
      </c>
    </row>
    <row r="42" spans="1:11" s="284" customFormat="1" ht="11.25" customHeight="1">
      <c r="A42" s="102"/>
      <c r="B42" s="200" t="s">
        <v>133</v>
      </c>
      <c r="C42" s="216"/>
      <c r="D42" s="219"/>
      <c r="E42" s="219"/>
      <c r="F42" s="29" t="s">
        <v>153</v>
      </c>
      <c r="G42" s="121" t="s">
        <v>12</v>
      </c>
      <c r="H42" s="121" t="s">
        <v>12</v>
      </c>
      <c r="I42" s="199"/>
      <c r="J42" s="214">
        <v>406620.9</v>
      </c>
      <c r="K42" s="205"/>
    </row>
    <row r="43" spans="1:11" s="284" customFormat="1" ht="11.25" customHeight="1">
      <c r="A43" s="102"/>
      <c r="B43" s="200" t="s">
        <v>146</v>
      </c>
      <c r="C43" s="216"/>
      <c r="D43" s="219"/>
      <c r="E43" s="219"/>
      <c r="F43" s="29">
        <v>3</v>
      </c>
      <c r="G43" s="121" t="s">
        <v>12</v>
      </c>
      <c r="H43" s="121" t="s">
        <v>12</v>
      </c>
      <c r="I43" s="199"/>
      <c r="J43" s="214">
        <v>74640</v>
      </c>
      <c r="K43" s="205">
        <v>24880</v>
      </c>
    </row>
    <row r="44" spans="1:11" s="284" customFormat="1" ht="11.25" customHeight="1">
      <c r="A44" s="102"/>
      <c r="B44" s="200" t="s">
        <v>132</v>
      </c>
      <c r="C44" s="216"/>
      <c r="D44" s="219"/>
      <c r="E44" s="219"/>
      <c r="F44" s="205" t="s">
        <v>153</v>
      </c>
      <c r="G44" s="121" t="s">
        <v>12</v>
      </c>
      <c r="H44" s="121" t="s">
        <v>12</v>
      </c>
      <c r="I44" s="199"/>
      <c r="J44" s="214">
        <v>-337822.45</v>
      </c>
      <c r="K44" s="205" t="s">
        <v>12</v>
      </c>
    </row>
    <row r="45" spans="1:11" s="284" customFormat="1" ht="11.25" customHeight="1">
      <c r="A45" s="102"/>
      <c r="B45" s="220" t="s">
        <v>147</v>
      </c>
      <c r="C45" s="222"/>
      <c r="D45" s="221"/>
      <c r="E45" s="221"/>
      <c r="F45" s="116" t="s">
        <v>12</v>
      </c>
      <c r="G45" s="116" t="s">
        <v>12</v>
      </c>
      <c r="H45" s="270" t="s">
        <v>12</v>
      </c>
      <c r="I45" s="271"/>
      <c r="J45" s="270" t="s">
        <v>12</v>
      </c>
      <c r="K45" s="175" t="s">
        <v>12</v>
      </c>
    </row>
    <row r="46" spans="1:11" ht="11.25" customHeight="1">
      <c r="A46" s="104"/>
      <c r="B46" s="272"/>
      <c r="C46" s="272"/>
      <c r="D46" s="272"/>
      <c r="E46" s="272"/>
      <c r="F46" s="272"/>
      <c r="G46" s="272"/>
      <c r="H46" s="280"/>
      <c r="I46" s="272"/>
      <c r="J46" s="272"/>
      <c r="K46" s="272"/>
    </row>
    <row r="47" spans="1:11" ht="11.25" customHeight="1">
      <c r="A47" s="362" t="s">
        <v>108</v>
      </c>
      <c r="B47" s="364"/>
      <c r="C47" s="364"/>
      <c r="D47" s="182"/>
      <c r="E47" s="182"/>
      <c r="F47" s="29">
        <v>686</v>
      </c>
      <c r="G47" s="122" t="s">
        <v>12</v>
      </c>
      <c r="H47" s="31" t="s">
        <v>12</v>
      </c>
      <c r="I47" s="31"/>
      <c r="J47" s="214">
        <v>797403</v>
      </c>
      <c r="K47" s="140">
        <v>2010.9641589950133</v>
      </c>
    </row>
    <row r="48" spans="1:11" ht="11.25" customHeight="1">
      <c r="A48" s="362" t="s">
        <v>139</v>
      </c>
      <c r="B48" s="364"/>
      <c r="C48" s="364"/>
      <c r="D48" s="182"/>
      <c r="E48" s="182"/>
      <c r="F48" s="215">
        <v>263</v>
      </c>
      <c r="G48" s="122" t="s">
        <v>12</v>
      </c>
      <c r="H48" s="31" t="s">
        <v>12</v>
      </c>
      <c r="I48" s="31"/>
      <c r="J48" s="214">
        <v>130185.8</v>
      </c>
      <c r="K48" s="214">
        <v>495.00304182509507</v>
      </c>
    </row>
    <row r="49" spans="1:11" ht="11.25" customHeight="1">
      <c r="A49" s="362" t="s">
        <v>140</v>
      </c>
      <c r="B49" s="364"/>
      <c r="C49" s="364"/>
      <c r="D49" s="182"/>
      <c r="E49" s="182"/>
      <c r="F49" s="239">
        <v>37</v>
      </c>
      <c r="G49" s="122" t="s">
        <v>12</v>
      </c>
      <c r="H49" s="31" t="s">
        <v>12</v>
      </c>
      <c r="I49" s="31"/>
      <c r="J49" s="240">
        <v>24298.4</v>
      </c>
      <c r="K49" s="214">
        <v>656.7135135135136</v>
      </c>
    </row>
    <row r="50" spans="1:11" ht="11.25" customHeight="1">
      <c r="A50" s="222" t="s">
        <v>148</v>
      </c>
      <c r="B50" s="191"/>
      <c r="C50" s="191"/>
      <c r="D50" s="101"/>
      <c r="E50" s="191"/>
      <c r="F50" s="116">
        <v>340</v>
      </c>
      <c r="G50" s="125" t="s">
        <v>12</v>
      </c>
      <c r="H50" s="175" t="s">
        <v>12</v>
      </c>
      <c r="I50" s="175"/>
      <c r="J50" s="218">
        <v>5673.95</v>
      </c>
      <c r="K50" s="139">
        <v>16.688088235294117</v>
      </c>
    </row>
    <row r="51" spans="1:11" ht="11.25" customHeight="1">
      <c r="A51" s="104"/>
      <c r="B51" s="269"/>
      <c r="C51" s="269"/>
      <c r="D51" s="269"/>
      <c r="E51" s="269"/>
      <c r="F51" s="269"/>
      <c r="G51" s="269"/>
      <c r="H51" s="269"/>
      <c r="I51" s="269"/>
      <c r="J51" s="269"/>
      <c r="K51" s="269"/>
    </row>
    <row r="52" spans="1:11" ht="11.25" customHeight="1">
      <c r="A52" s="365" t="s">
        <v>107</v>
      </c>
      <c r="B52" s="366"/>
      <c r="C52" s="366"/>
      <c r="D52" s="101"/>
      <c r="E52" s="101"/>
      <c r="F52" s="250">
        <v>23</v>
      </c>
      <c r="G52" s="125" t="s">
        <v>12</v>
      </c>
      <c r="H52" s="175" t="s">
        <v>12</v>
      </c>
      <c r="I52" s="190"/>
      <c r="J52" s="218">
        <v>119988.8</v>
      </c>
      <c r="K52" s="218">
        <v>5216.904347826087</v>
      </c>
    </row>
    <row r="53" spans="1:11" ht="11.25" customHeight="1">
      <c r="A53" s="104"/>
      <c r="B53" s="269"/>
      <c r="C53" s="269"/>
      <c r="D53" s="269"/>
      <c r="E53" s="269"/>
      <c r="F53" s="269"/>
      <c r="G53" s="269"/>
      <c r="H53" s="269"/>
      <c r="I53" s="269"/>
      <c r="J53" s="269"/>
      <c r="K53" s="269"/>
    </row>
    <row r="54" spans="1:11" ht="11.25" customHeight="1">
      <c r="A54" s="365" t="s">
        <v>109</v>
      </c>
      <c r="B54" s="366"/>
      <c r="C54" s="366"/>
      <c r="D54" s="101"/>
      <c r="E54" s="101"/>
      <c r="F54" s="116">
        <v>948</v>
      </c>
      <c r="G54" s="120" t="s">
        <v>12</v>
      </c>
      <c r="H54" s="281" t="s">
        <v>12</v>
      </c>
      <c r="I54" s="259"/>
      <c r="J54" s="242">
        <v>41607206.8</v>
      </c>
      <c r="K54" s="241">
        <v>43889.45864978903</v>
      </c>
    </row>
    <row r="55" spans="1:11" ht="9" customHeight="1">
      <c r="A55" s="349"/>
      <c r="B55" s="346"/>
      <c r="C55" s="346"/>
      <c r="D55" s="346"/>
      <c r="E55" s="346"/>
      <c r="F55" s="346"/>
      <c r="G55" s="346"/>
      <c r="H55" s="346"/>
      <c r="I55" s="346"/>
      <c r="J55" s="346"/>
      <c r="K55" s="346"/>
    </row>
    <row r="56" spans="1:11" ht="9" customHeight="1">
      <c r="A56" s="273" t="s">
        <v>137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</row>
    <row r="57" spans="1:11" ht="9" customHeight="1">
      <c r="A57" s="347"/>
      <c r="B57" s="346"/>
      <c r="C57" s="346"/>
      <c r="D57" s="346"/>
      <c r="E57" s="346"/>
      <c r="F57" s="346"/>
      <c r="G57" s="346"/>
      <c r="H57" s="346"/>
      <c r="I57" s="346"/>
      <c r="J57" s="346"/>
      <c r="K57" s="346"/>
    </row>
    <row r="58" spans="1:11" ht="9" customHeight="1">
      <c r="A58" s="348" t="s">
        <v>134</v>
      </c>
      <c r="B58" s="346"/>
      <c r="C58" s="346"/>
      <c r="D58" s="346"/>
      <c r="E58" s="346"/>
      <c r="F58" s="346"/>
      <c r="G58" s="346"/>
      <c r="H58" s="346"/>
      <c r="I58" s="346"/>
      <c r="J58" s="346"/>
      <c r="K58" s="346"/>
    </row>
    <row r="59" spans="1:11" ht="9" customHeight="1">
      <c r="A59" s="349"/>
      <c r="B59" s="346"/>
      <c r="C59" s="346"/>
      <c r="D59" s="346"/>
      <c r="E59" s="346"/>
      <c r="F59" s="346"/>
      <c r="G59" s="346"/>
      <c r="H59" s="346"/>
      <c r="I59" s="346"/>
      <c r="J59" s="346"/>
      <c r="K59" s="346"/>
    </row>
    <row r="60" spans="1:11" ht="9" customHeight="1">
      <c r="A60" s="350" t="s">
        <v>135</v>
      </c>
      <c r="B60" s="346"/>
      <c r="C60" s="346"/>
      <c r="D60" s="346"/>
      <c r="E60" s="346"/>
      <c r="F60" s="346"/>
      <c r="G60" s="346"/>
      <c r="H60" s="346"/>
      <c r="I60" s="346"/>
      <c r="J60" s="346"/>
      <c r="K60" s="346"/>
    </row>
    <row r="61" spans="1:11" ht="9" customHeight="1">
      <c r="A61" s="345"/>
      <c r="B61" s="346"/>
      <c r="C61" s="346"/>
      <c r="D61" s="346"/>
      <c r="E61" s="346"/>
      <c r="F61" s="346"/>
      <c r="G61" s="346"/>
      <c r="H61" s="346"/>
      <c r="I61" s="346"/>
      <c r="J61" s="346"/>
      <c r="K61" s="346"/>
    </row>
    <row r="62" spans="1:11" ht="9" customHeight="1">
      <c r="A62" s="345" t="s">
        <v>154</v>
      </c>
      <c r="B62" s="346"/>
      <c r="C62" s="346"/>
      <c r="D62" s="346"/>
      <c r="E62" s="346"/>
      <c r="F62" s="346"/>
      <c r="G62" s="346"/>
      <c r="H62" s="346"/>
      <c r="I62" s="346"/>
      <c r="J62" s="346"/>
      <c r="K62" s="346"/>
    </row>
    <row r="63" spans="1:11" ht="9" customHeight="1">
      <c r="A63" s="345" t="s">
        <v>86</v>
      </c>
      <c r="B63" s="346"/>
      <c r="C63" s="346"/>
      <c r="D63" s="346"/>
      <c r="E63" s="346"/>
      <c r="F63" s="346"/>
      <c r="G63" s="346"/>
      <c r="H63" s="346"/>
      <c r="I63" s="346"/>
      <c r="J63" s="346"/>
      <c r="K63" s="346"/>
    </row>
    <row r="64" spans="1:11" ht="12.75">
      <c r="A64" s="114"/>
      <c r="B64" s="90"/>
      <c r="C64" s="90"/>
      <c r="D64" s="90"/>
      <c r="E64" s="90"/>
      <c r="F64" s="196"/>
      <c r="G64" s="196"/>
      <c r="H64" s="115"/>
      <c r="I64" s="196"/>
      <c r="J64" s="197"/>
      <c r="K64" s="197"/>
    </row>
    <row r="65" spans="1:11" ht="12.75">
      <c r="A65" s="114"/>
      <c r="B65" s="90"/>
      <c r="C65" s="90"/>
      <c r="D65" s="90"/>
      <c r="E65" s="90"/>
      <c r="F65" s="90"/>
      <c r="G65" s="198"/>
      <c r="H65" s="115"/>
      <c r="I65" s="196"/>
      <c r="J65" s="158"/>
      <c r="K65" s="158"/>
    </row>
    <row r="66" spans="1:11" ht="12.75">
      <c r="A66" s="114"/>
      <c r="B66" s="90"/>
      <c r="C66" s="90"/>
      <c r="D66" s="90"/>
      <c r="E66" s="90"/>
      <c r="F66" s="90"/>
      <c r="G66" s="198"/>
      <c r="H66" s="115"/>
      <c r="I66" s="196"/>
      <c r="J66" s="158"/>
      <c r="K66" s="158"/>
    </row>
  </sheetData>
  <sheetProtection/>
  <mergeCells count="19">
    <mergeCell ref="A61:K61"/>
    <mergeCell ref="A62:K62"/>
    <mergeCell ref="A63:K63"/>
    <mergeCell ref="A9:C9"/>
    <mergeCell ref="B10:C10"/>
    <mergeCell ref="A47:C47"/>
    <mergeCell ref="A48:C48"/>
    <mergeCell ref="A49:C49"/>
    <mergeCell ref="A52:C52"/>
    <mergeCell ref="A54:C54"/>
    <mergeCell ref="A55:K55"/>
    <mergeCell ref="A57:K57"/>
    <mergeCell ref="A58:K58"/>
    <mergeCell ref="A59:K59"/>
    <mergeCell ref="A60:K60"/>
    <mergeCell ref="A1:K1"/>
    <mergeCell ref="A2:K2"/>
    <mergeCell ref="A3:K3"/>
    <mergeCell ref="A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2" width="2.8515625" style="0" customWidth="1"/>
    <col min="3" max="3" width="61.00390625" style="0" customWidth="1"/>
    <col min="4" max="4" width="16.421875" style="0" hidden="1" customWidth="1"/>
    <col min="5" max="5" width="9.140625" style="0" hidden="1" customWidth="1"/>
    <col min="6" max="6" width="12.7109375" style="0" customWidth="1"/>
    <col min="7" max="8" width="12.7109375" style="243" customWidth="1"/>
    <col min="9" max="9" width="1.28515625" style="0" bestFit="1" customWidth="1"/>
    <col min="10" max="11" width="12.7109375" style="0" customWidth="1"/>
  </cols>
  <sheetData>
    <row r="1" spans="1:11" ht="14.25">
      <c r="A1" s="357"/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ht="12.75">
      <c r="A2" s="359" t="s">
        <v>150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14.25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</row>
    <row r="4" spans="1:11" ht="14.25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</row>
    <row r="5" spans="1:11" ht="12" customHeight="1">
      <c r="A5" s="409"/>
      <c r="B5" s="409"/>
      <c r="C5" s="409"/>
      <c r="D5" s="409"/>
      <c r="E5" s="410"/>
      <c r="F5" s="86" t="s">
        <v>1</v>
      </c>
      <c r="G5" s="184" t="s">
        <v>2</v>
      </c>
      <c r="H5" s="411" t="s">
        <v>3</v>
      </c>
      <c r="I5" s="411"/>
      <c r="J5" s="153" t="s">
        <v>4</v>
      </c>
      <c r="K5" s="153" t="s">
        <v>5</v>
      </c>
    </row>
    <row r="6" spans="1:11" ht="12" customHeight="1">
      <c r="A6" s="401"/>
      <c r="B6" s="401"/>
      <c r="C6" s="401"/>
      <c r="D6" s="401"/>
      <c r="E6" s="402"/>
      <c r="F6" s="87"/>
      <c r="G6" s="185" t="s">
        <v>89</v>
      </c>
      <c r="H6" s="403" t="s">
        <v>7</v>
      </c>
      <c r="I6" s="404"/>
      <c r="J6" s="154" t="s">
        <v>8</v>
      </c>
      <c r="K6" s="154" t="s">
        <v>9</v>
      </c>
    </row>
    <row r="7" spans="1:11" ht="12" customHeight="1">
      <c r="A7" s="401"/>
      <c r="B7" s="401"/>
      <c r="C7" s="401"/>
      <c r="D7" s="401"/>
      <c r="E7" s="401"/>
      <c r="F7" s="88"/>
      <c r="G7" s="186"/>
      <c r="H7" s="405" t="s">
        <v>10</v>
      </c>
      <c r="I7" s="406"/>
      <c r="J7" s="155"/>
      <c r="K7" s="155"/>
    </row>
    <row r="8" spans="1:11" ht="12.75">
      <c r="A8" s="407"/>
      <c r="B8" s="407"/>
      <c r="C8" s="407"/>
      <c r="D8" s="407"/>
      <c r="E8" s="407"/>
      <c r="F8" s="407"/>
      <c r="G8" s="407"/>
      <c r="H8" s="407"/>
      <c r="I8" s="407"/>
      <c r="J8" s="407"/>
      <c r="K8" s="407"/>
    </row>
    <row r="9" spans="1:11" ht="11.25" customHeight="1">
      <c r="A9" s="380" t="s">
        <v>13</v>
      </c>
      <c r="B9" s="380"/>
      <c r="C9" s="380"/>
      <c r="D9" s="380"/>
      <c r="E9" s="380"/>
      <c r="F9" s="237">
        <v>971</v>
      </c>
      <c r="G9" s="116" t="s">
        <v>12</v>
      </c>
      <c r="H9" s="408" t="s">
        <v>12</v>
      </c>
      <c r="I9" s="385"/>
      <c r="J9" s="238">
        <v>42041558.35</v>
      </c>
      <c r="K9" s="238">
        <v>43297.17646755922</v>
      </c>
    </row>
    <row r="10" spans="1:11" ht="11.25" customHeight="1">
      <c r="A10" s="102"/>
      <c r="B10" s="373" t="s">
        <v>100</v>
      </c>
      <c r="C10" s="373"/>
      <c r="D10" s="373"/>
      <c r="E10" s="373"/>
      <c r="F10" s="29" t="s">
        <v>12</v>
      </c>
      <c r="G10" s="29" t="s">
        <v>12</v>
      </c>
      <c r="H10" s="398" t="s">
        <v>12</v>
      </c>
      <c r="I10" s="399"/>
      <c r="J10" s="244">
        <v>13937813.35</v>
      </c>
      <c r="K10" s="205" t="s">
        <v>12</v>
      </c>
    </row>
    <row r="11" spans="1:11" ht="11.25" customHeight="1">
      <c r="A11" s="105"/>
      <c r="B11" s="105"/>
      <c r="C11" s="57" t="s">
        <v>110</v>
      </c>
      <c r="D11" s="57"/>
      <c r="E11" s="57"/>
      <c r="F11" s="245">
        <v>662</v>
      </c>
      <c r="G11" s="123">
        <v>10223.88</v>
      </c>
      <c r="H11" s="400" t="s">
        <v>12</v>
      </c>
      <c r="I11" s="399"/>
      <c r="J11" s="246">
        <v>3428924.6</v>
      </c>
      <c r="K11" s="246">
        <v>5179.644410876133</v>
      </c>
    </row>
    <row r="12" spans="1:11" ht="11.25" customHeight="1">
      <c r="A12" s="105"/>
      <c r="B12" s="105"/>
      <c r="C12" s="187" t="s">
        <v>111</v>
      </c>
      <c r="D12" s="188"/>
      <c r="E12" s="188"/>
      <c r="F12" s="245">
        <v>538</v>
      </c>
      <c r="G12" s="123">
        <v>3668.33</v>
      </c>
      <c r="H12" s="400" t="s">
        <v>12</v>
      </c>
      <c r="I12" s="399"/>
      <c r="J12" s="246">
        <v>2385828.25</v>
      </c>
      <c r="K12" s="246">
        <v>4434.625</v>
      </c>
    </row>
    <row r="13" spans="1:11" ht="11.25" customHeight="1">
      <c r="A13" s="105"/>
      <c r="B13" s="105"/>
      <c r="C13" s="187" t="s">
        <v>112</v>
      </c>
      <c r="D13" s="188"/>
      <c r="E13" s="188"/>
      <c r="F13" s="245">
        <v>159</v>
      </c>
      <c r="G13" s="122">
        <v>925.51</v>
      </c>
      <c r="H13" s="400" t="s">
        <v>12</v>
      </c>
      <c r="I13" s="399"/>
      <c r="J13" s="246">
        <v>276142.4</v>
      </c>
      <c r="K13" s="246">
        <v>1736.7446540880505</v>
      </c>
    </row>
    <row r="14" spans="1:11" ht="11.25" customHeight="1">
      <c r="A14" s="105"/>
      <c r="B14" s="105"/>
      <c r="C14" s="187" t="s">
        <v>113</v>
      </c>
      <c r="D14" s="188"/>
      <c r="E14" s="188"/>
      <c r="F14" s="245">
        <v>177</v>
      </c>
      <c r="G14" s="122">
        <v>181.31</v>
      </c>
      <c r="H14" s="393" t="s">
        <v>12</v>
      </c>
      <c r="I14" s="390"/>
      <c r="J14" s="246">
        <v>400141.25</v>
      </c>
      <c r="K14" s="246">
        <v>2260.6850282485875</v>
      </c>
    </row>
    <row r="15" spans="1:11" ht="11.25" customHeight="1">
      <c r="A15" s="105"/>
      <c r="B15" s="105"/>
      <c r="C15" s="187" t="s">
        <v>114</v>
      </c>
      <c r="D15" s="188"/>
      <c r="E15" s="188"/>
      <c r="F15" s="245">
        <v>428</v>
      </c>
      <c r="G15" s="36" t="s">
        <v>12</v>
      </c>
      <c r="H15" s="38">
        <v>8587.51</v>
      </c>
      <c r="I15" s="133">
        <v>1</v>
      </c>
      <c r="J15" s="246">
        <v>3177377.5</v>
      </c>
      <c r="K15" s="246">
        <v>7423.779205607477</v>
      </c>
    </row>
    <row r="16" spans="1:11" ht="11.25" customHeight="1">
      <c r="A16" s="105"/>
      <c r="B16" s="102"/>
      <c r="C16" s="187" t="s">
        <v>115</v>
      </c>
      <c r="D16" s="188"/>
      <c r="E16" s="188"/>
      <c r="F16" s="245">
        <v>236</v>
      </c>
      <c r="G16" s="36" t="s">
        <v>12</v>
      </c>
      <c r="H16" s="393" t="s">
        <v>12</v>
      </c>
      <c r="I16" s="390"/>
      <c r="J16" s="246">
        <v>4269399.35</v>
      </c>
      <c r="K16" s="246">
        <v>18090.675211864404</v>
      </c>
    </row>
    <row r="17" spans="1:11" ht="11.25" customHeight="1">
      <c r="A17" s="102"/>
      <c r="B17" s="391" t="s">
        <v>101</v>
      </c>
      <c r="C17" s="394"/>
      <c r="D17" s="394"/>
      <c r="E17" s="394"/>
      <c r="F17" s="29" t="s">
        <v>12</v>
      </c>
      <c r="G17" s="29" t="s">
        <v>12</v>
      </c>
      <c r="H17" s="396" t="s">
        <v>12</v>
      </c>
      <c r="I17" s="371"/>
      <c r="J17" s="244">
        <v>13516596.35</v>
      </c>
      <c r="K17" s="205" t="s">
        <v>12</v>
      </c>
    </row>
    <row r="18" spans="1:11" ht="11.25" customHeight="1">
      <c r="A18" s="105"/>
      <c r="B18" s="105"/>
      <c r="C18" s="397" t="s">
        <v>116</v>
      </c>
      <c r="D18" s="397"/>
      <c r="E18" s="397"/>
      <c r="F18" s="38">
        <v>726</v>
      </c>
      <c r="G18" s="122">
        <v>12654.68</v>
      </c>
      <c r="H18" s="393" t="s">
        <v>12</v>
      </c>
      <c r="I18" s="390"/>
      <c r="J18" s="246">
        <v>9559409.65</v>
      </c>
      <c r="K18" s="246">
        <v>13167.230922865014</v>
      </c>
    </row>
    <row r="19" spans="1:11" ht="11.25" customHeight="1">
      <c r="A19" s="105"/>
      <c r="B19" s="105"/>
      <c r="C19" s="397" t="s">
        <v>117</v>
      </c>
      <c r="D19" s="394"/>
      <c r="E19" s="394"/>
      <c r="F19" s="38">
        <v>656</v>
      </c>
      <c r="G19" s="122">
        <v>10155.9</v>
      </c>
      <c r="H19" s="393" t="s">
        <v>12</v>
      </c>
      <c r="I19" s="390"/>
      <c r="J19" s="246">
        <v>3262651.1</v>
      </c>
      <c r="K19" s="246">
        <v>4973.553506097561</v>
      </c>
    </row>
    <row r="20" spans="1:11" ht="11.25" customHeight="1">
      <c r="A20" s="105"/>
      <c r="B20" s="102"/>
      <c r="C20" s="397" t="s">
        <v>118</v>
      </c>
      <c r="D20" s="394"/>
      <c r="E20" s="394"/>
      <c r="F20" s="38">
        <v>428</v>
      </c>
      <c r="G20" s="122">
        <v>1736.34</v>
      </c>
      <c r="H20" s="393" t="s">
        <v>12</v>
      </c>
      <c r="I20" s="390"/>
      <c r="J20" s="246">
        <v>694535.6</v>
      </c>
      <c r="K20" s="246">
        <v>1622.7467289719625</v>
      </c>
    </row>
    <row r="21" spans="1:11" ht="11.25" customHeight="1">
      <c r="A21" s="102"/>
      <c r="B21" s="391" t="s">
        <v>102</v>
      </c>
      <c r="C21" s="394"/>
      <c r="D21" s="394"/>
      <c r="E21" s="394"/>
      <c r="F21" s="84" t="s">
        <v>12</v>
      </c>
      <c r="G21" s="121" t="s">
        <v>12</v>
      </c>
      <c r="H21" s="396" t="s">
        <v>12</v>
      </c>
      <c r="I21" s="371"/>
      <c r="J21" s="244">
        <v>6349594.550000001</v>
      </c>
      <c r="K21" s="205" t="s">
        <v>12</v>
      </c>
    </row>
    <row r="22" spans="1:11" ht="11.25" customHeight="1">
      <c r="A22" s="105"/>
      <c r="B22" s="105"/>
      <c r="C22" s="187" t="s">
        <v>119</v>
      </c>
      <c r="D22" s="187"/>
      <c r="E22" s="187"/>
      <c r="F22" s="36">
        <v>1262</v>
      </c>
      <c r="G22" s="122" t="s">
        <v>12</v>
      </c>
      <c r="H22" s="393" t="s">
        <v>12</v>
      </c>
      <c r="I22" s="390"/>
      <c r="J22" s="246">
        <v>4378304.65</v>
      </c>
      <c r="K22" s="246">
        <v>6965.374230520181</v>
      </c>
    </row>
    <row r="23" spans="1:11" ht="11.25" customHeight="1">
      <c r="A23" s="105"/>
      <c r="B23" s="105"/>
      <c r="C23" s="187" t="s">
        <v>120</v>
      </c>
      <c r="D23" s="188"/>
      <c r="E23" s="188"/>
      <c r="F23" s="247">
        <v>470</v>
      </c>
      <c r="G23" s="122" t="s">
        <v>12</v>
      </c>
      <c r="H23" s="393" t="s">
        <v>12</v>
      </c>
      <c r="I23" s="390"/>
      <c r="J23" s="246">
        <v>1774161</v>
      </c>
      <c r="K23" s="246">
        <v>3774.810638297872</v>
      </c>
    </row>
    <row r="24" spans="1:11" ht="11.25" customHeight="1">
      <c r="A24" s="105"/>
      <c r="B24" s="102"/>
      <c r="C24" s="187" t="s">
        <v>121</v>
      </c>
      <c r="D24" s="188"/>
      <c r="E24" s="188"/>
      <c r="F24" s="247">
        <v>470</v>
      </c>
      <c r="G24" s="122" t="s">
        <v>12</v>
      </c>
      <c r="H24" s="393" t="s">
        <v>12</v>
      </c>
      <c r="I24" s="390"/>
      <c r="J24" s="248">
        <v>197128.9</v>
      </c>
      <c r="K24" s="246">
        <v>419.42319148936167</v>
      </c>
    </row>
    <row r="25" spans="1:11" ht="11.25" customHeight="1">
      <c r="A25" s="102"/>
      <c r="B25" s="391" t="s">
        <v>103</v>
      </c>
      <c r="C25" s="394"/>
      <c r="D25" s="394"/>
      <c r="E25" s="394"/>
      <c r="F25" s="249">
        <v>429</v>
      </c>
      <c r="G25" s="121" t="s">
        <v>12</v>
      </c>
      <c r="H25" s="396" t="s">
        <v>12</v>
      </c>
      <c r="I25" s="371"/>
      <c r="J25" s="244">
        <v>1684211.2000000002</v>
      </c>
      <c r="K25" s="244">
        <v>3925.9002331002334</v>
      </c>
    </row>
    <row r="26" spans="1:11" ht="11.25" customHeight="1">
      <c r="A26" s="105"/>
      <c r="B26" s="105"/>
      <c r="C26" s="187" t="s">
        <v>122</v>
      </c>
      <c r="D26" s="187"/>
      <c r="E26" s="187"/>
      <c r="F26" s="245">
        <v>576</v>
      </c>
      <c r="G26" s="122" t="s">
        <v>12</v>
      </c>
      <c r="H26" s="393" t="s">
        <v>12</v>
      </c>
      <c r="I26" s="390"/>
      <c r="J26" s="248">
        <v>1515790.35</v>
      </c>
      <c r="K26" s="246">
        <v>2631.5804687500004</v>
      </c>
    </row>
    <row r="27" spans="1:11" ht="11.25" customHeight="1">
      <c r="A27" s="105"/>
      <c r="B27" s="105"/>
      <c r="C27" s="187" t="s">
        <v>123</v>
      </c>
      <c r="D27" s="188"/>
      <c r="E27" s="188"/>
      <c r="F27" s="245">
        <v>576</v>
      </c>
      <c r="G27" s="122" t="s">
        <v>12</v>
      </c>
      <c r="H27" s="393" t="s">
        <v>12</v>
      </c>
      <c r="I27" s="390"/>
      <c r="J27" s="248">
        <v>168420.85</v>
      </c>
      <c r="K27" s="246">
        <v>292.3973090277778</v>
      </c>
    </row>
    <row r="28" spans="1:11" ht="11.25" customHeight="1">
      <c r="A28" s="102"/>
      <c r="B28" s="391" t="s">
        <v>104</v>
      </c>
      <c r="C28" s="394"/>
      <c r="D28" s="394"/>
      <c r="E28" s="394"/>
      <c r="F28" s="29" t="s">
        <v>12</v>
      </c>
      <c r="G28" s="122" t="s">
        <v>12</v>
      </c>
      <c r="H28" s="396" t="s">
        <v>12</v>
      </c>
      <c r="I28" s="371"/>
      <c r="J28" s="244">
        <v>5080438.1</v>
      </c>
      <c r="K28" s="205" t="s">
        <v>12</v>
      </c>
    </row>
    <row r="29" spans="1:11" ht="11.25" customHeight="1">
      <c r="A29" s="102"/>
      <c r="B29" s="103"/>
      <c r="C29" s="187" t="s">
        <v>124</v>
      </c>
      <c r="D29" s="187"/>
      <c r="E29" s="187"/>
      <c r="F29" s="245">
        <v>138</v>
      </c>
      <c r="G29" s="122">
        <v>2764.96</v>
      </c>
      <c r="H29" s="393" t="s">
        <v>12</v>
      </c>
      <c r="I29" s="390"/>
      <c r="J29" s="248">
        <v>767179.75</v>
      </c>
      <c r="K29" s="246">
        <v>5559.27355072464</v>
      </c>
    </row>
    <row r="30" spans="1:11" ht="11.25" customHeight="1">
      <c r="A30" s="105"/>
      <c r="B30" s="105"/>
      <c r="C30" s="187" t="s">
        <v>125</v>
      </c>
      <c r="D30" s="188"/>
      <c r="E30" s="188"/>
      <c r="F30" s="245">
        <v>55</v>
      </c>
      <c r="G30" s="122">
        <v>291.77</v>
      </c>
      <c r="H30" s="393" t="s">
        <v>12</v>
      </c>
      <c r="I30" s="390"/>
      <c r="J30" s="248">
        <v>116707.05</v>
      </c>
      <c r="K30" s="246">
        <v>2121.946363636364</v>
      </c>
    </row>
    <row r="31" spans="1:11" ht="11.25" customHeight="1">
      <c r="A31" s="105"/>
      <c r="B31" s="105"/>
      <c r="C31" s="187" t="s">
        <v>126</v>
      </c>
      <c r="D31" s="188"/>
      <c r="E31" s="188"/>
      <c r="F31" s="245">
        <v>505</v>
      </c>
      <c r="G31" s="122">
        <v>9432.64</v>
      </c>
      <c r="H31" s="393" t="s">
        <v>12</v>
      </c>
      <c r="I31" s="390"/>
      <c r="J31" s="248">
        <v>1847464.75</v>
      </c>
      <c r="K31" s="246">
        <v>3658.3460396039604</v>
      </c>
    </row>
    <row r="32" spans="1:11" ht="11.25" customHeight="1">
      <c r="A32" s="105"/>
      <c r="B32" s="105"/>
      <c r="C32" s="187" t="s">
        <v>127</v>
      </c>
      <c r="D32" s="188"/>
      <c r="E32" s="188"/>
      <c r="F32" s="247">
        <v>241</v>
      </c>
      <c r="G32" s="122" t="s">
        <v>12</v>
      </c>
      <c r="H32" s="368">
        <v>5101.57</v>
      </c>
      <c r="I32" s="390"/>
      <c r="J32" s="246">
        <v>475467.5</v>
      </c>
      <c r="K32" s="246">
        <v>1972.8941908713693</v>
      </c>
    </row>
    <row r="33" spans="1:11" ht="11.25" customHeight="1">
      <c r="A33" s="105"/>
      <c r="B33" s="102"/>
      <c r="C33" s="187" t="s">
        <v>128</v>
      </c>
      <c r="D33" s="188"/>
      <c r="E33" s="188"/>
      <c r="F33" s="245">
        <v>542</v>
      </c>
      <c r="G33" s="122" t="s">
        <v>12</v>
      </c>
      <c r="H33" s="393">
        <v>9717.83</v>
      </c>
      <c r="I33" s="390"/>
      <c r="J33" s="248">
        <v>1873619.05</v>
      </c>
      <c r="K33" s="246">
        <v>3456.8617158671586</v>
      </c>
    </row>
    <row r="34" spans="1:11" ht="11.25" customHeight="1">
      <c r="A34" s="102"/>
      <c r="B34" s="391" t="s">
        <v>105</v>
      </c>
      <c r="C34" s="394"/>
      <c r="D34" s="394"/>
      <c r="E34" s="394"/>
      <c r="F34" s="84" t="s">
        <v>12</v>
      </c>
      <c r="G34" s="121" t="s">
        <v>12</v>
      </c>
      <c r="H34" s="395" t="s">
        <v>12</v>
      </c>
      <c r="I34" s="371"/>
      <c r="J34" s="244">
        <v>95581.8</v>
      </c>
      <c r="K34" s="205" t="s">
        <v>12</v>
      </c>
    </row>
    <row r="35" spans="1:11" ht="11.25" customHeight="1">
      <c r="A35" s="105"/>
      <c r="B35" s="105"/>
      <c r="C35" s="187" t="s">
        <v>129</v>
      </c>
      <c r="D35" s="187"/>
      <c r="E35" s="187"/>
      <c r="F35" s="245">
        <v>14</v>
      </c>
      <c r="G35" s="122">
        <v>1140.36</v>
      </c>
      <c r="H35" s="389" t="s">
        <v>12</v>
      </c>
      <c r="I35" s="390"/>
      <c r="J35" s="248">
        <v>34210.8</v>
      </c>
      <c r="K35" s="246">
        <v>2443.628571428572</v>
      </c>
    </row>
    <row r="36" spans="1:11" ht="11.25" customHeight="1">
      <c r="A36" s="105"/>
      <c r="B36" s="105"/>
      <c r="C36" s="187" t="s">
        <v>130</v>
      </c>
      <c r="D36" s="188"/>
      <c r="E36" s="188"/>
      <c r="F36" s="245">
        <v>9</v>
      </c>
      <c r="G36" s="123">
        <v>167.34</v>
      </c>
      <c r="H36" s="389" t="s">
        <v>12</v>
      </c>
      <c r="I36" s="390"/>
      <c r="J36" s="248">
        <v>51154</v>
      </c>
      <c r="K36" s="246">
        <v>5683.777777777777</v>
      </c>
    </row>
    <row r="37" spans="1:11" ht="11.25" customHeight="1">
      <c r="A37" s="105"/>
      <c r="B37" s="102"/>
      <c r="C37" s="187" t="s">
        <v>131</v>
      </c>
      <c r="D37" s="188"/>
      <c r="E37" s="188"/>
      <c r="F37" s="245">
        <v>6</v>
      </c>
      <c r="G37" s="123" t="s">
        <v>12</v>
      </c>
      <c r="H37" s="389" t="s">
        <v>12</v>
      </c>
      <c r="I37" s="390"/>
      <c r="J37" s="248">
        <v>10217</v>
      </c>
      <c r="K37" s="246">
        <v>1702.8333333333333</v>
      </c>
    </row>
    <row r="38" spans="1:11" ht="11.25" customHeight="1">
      <c r="A38" s="102"/>
      <c r="B38" s="391" t="s">
        <v>106</v>
      </c>
      <c r="C38" s="392"/>
      <c r="D38" s="392"/>
      <c r="E38" s="392"/>
      <c r="F38" s="249">
        <v>543</v>
      </c>
      <c r="G38" s="121" t="s">
        <v>12</v>
      </c>
      <c r="H38" s="381" t="s">
        <v>12</v>
      </c>
      <c r="I38" s="371"/>
      <c r="J38" s="244">
        <v>1181781.9</v>
      </c>
      <c r="K38" s="244">
        <v>2176.3939226519337</v>
      </c>
    </row>
    <row r="39" spans="1:11" ht="11.25" customHeight="1">
      <c r="A39" s="102"/>
      <c r="B39" s="200" t="s">
        <v>143</v>
      </c>
      <c r="C39" s="216"/>
      <c r="D39" s="219"/>
      <c r="E39" s="219"/>
      <c r="F39" s="205" t="s">
        <v>12</v>
      </c>
      <c r="G39" s="122" t="s">
        <v>12</v>
      </c>
      <c r="H39" s="368" t="s">
        <v>12</v>
      </c>
      <c r="I39" s="369"/>
      <c r="J39" s="210">
        <v>-11063.9</v>
      </c>
      <c r="K39" s="207" t="s">
        <v>12</v>
      </c>
    </row>
    <row r="40" spans="1:11" ht="11.25" customHeight="1">
      <c r="A40" s="102"/>
      <c r="B40" s="200" t="s">
        <v>144</v>
      </c>
      <c r="C40" s="216"/>
      <c r="D40" s="219"/>
      <c r="E40" s="219"/>
      <c r="F40" s="205" t="s">
        <v>12</v>
      </c>
      <c r="G40" s="122" t="s">
        <v>12</v>
      </c>
      <c r="H40" s="368" t="s">
        <v>12</v>
      </c>
      <c r="I40" s="369"/>
      <c r="J40" s="210">
        <v>-74363.15</v>
      </c>
      <c r="K40" s="207" t="s">
        <v>12</v>
      </c>
    </row>
    <row r="41" spans="1:11" ht="11.25" customHeight="1">
      <c r="A41" s="102"/>
      <c r="B41" s="200" t="s">
        <v>145</v>
      </c>
      <c r="C41" s="216"/>
      <c r="D41" s="219"/>
      <c r="E41" s="219"/>
      <c r="F41" s="205" t="s">
        <v>12</v>
      </c>
      <c r="G41" s="122" t="s">
        <v>12</v>
      </c>
      <c r="H41" s="368" t="s">
        <v>12</v>
      </c>
      <c r="I41" s="369"/>
      <c r="J41" s="214">
        <v>-106432</v>
      </c>
      <c r="K41" s="207" t="s">
        <v>12</v>
      </c>
    </row>
    <row r="42" spans="1:11" ht="11.25" customHeight="1">
      <c r="A42" s="105"/>
      <c r="B42" s="200" t="s">
        <v>133</v>
      </c>
      <c r="C42" s="216"/>
      <c r="D42" s="219"/>
      <c r="E42" s="219"/>
      <c r="F42" s="29" t="s">
        <v>12</v>
      </c>
      <c r="G42" s="121" t="s">
        <v>12</v>
      </c>
      <c r="H42" s="370" t="s">
        <v>12</v>
      </c>
      <c r="I42" s="371"/>
      <c r="J42" s="214">
        <v>484100.05</v>
      </c>
      <c r="K42" s="207" t="s">
        <v>12</v>
      </c>
    </row>
    <row r="43" spans="1:11" ht="11.25" customHeight="1">
      <c r="A43" s="105"/>
      <c r="B43" s="200" t="s">
        <v>146</v>
      </c>
      <c r="C43" s="216"/>
      <c r="D43" s="219"/>
      <c r="E43" s="219"/>
      <c r="F43" s="29" t="s">
        <v>12</v>
      </c>
      <c r="G43" s="121" t="s">
        <v>12</v>
      </c>
      <c r="H43" s="370" t="s">
        <v>12</v>
      </c>
      <c r="I43" s="371"/>
      <c r="J43" s="214">
        <v>36790.25</v>
      </c>
      <c r="K43" s="207" t="s">
        <v>12</v>
      </c>
    </row>
    <row r="44" spans="1:11" ht="11.25" customHeight="1">
      <c r="A44" s="105"/>
      <c r="B44" s="200" t="s">
        <v>132</v>
      </c>
      <c r="C44" s="216"/>
      <c r="D44" s="219"/>
      <c r="E44" s="219"/>
      <c r="F44" s="205" t="s">
        <v>12</v>
      </c>
      <c r="G44" s="122" t="s">
        <v>12</v>
      </c>
      <c r="H44" s="370" t="s">
        <v>12</v>
      </c>
      <c r="I44" s="371"/>
      <c r="J44" s="214">
        <v>-96699.9</v>
      </c>
      <c r="K44" s="207" t="s">
        <v>12</v>
      </c>
    </row>
    <row r="45" spans="1:11" ht="11.25" customHeight="1">
      <c r="A45" s="105"/>
      <c r="B45" s="220" t="s">
        <v>147</v>
      </c>
      <c r="C45" s="222"/>
      <c r="D45" s="221"/>
      <c r="E45" s="221"/>
      <c r="F45" s="116" t="s">
        <v>12</v>
      </c>
      <c r="G45" s="116" t="s">
        <v>12</v>
      </c>
      <c r="H45" s="386" t="s">
        <v>12</v>
      </c>
      <c r="I45" s="387"/>
      <c r="J45" s="218">
        <v>-36790.25</v>
      </c>
      <c r="K45" s="183" t="s">
        <v>12</v>
      </c>
    </row>
    <row r="46" spans="1:11" ht="11.25" customHeight="1">
      <c r="A46" s="373"/>
      <c r="B46" s="388"/>
      <c r="C46" s="388"/>
      <c r="D46" s="388"/>
      <c r="E46" s="388"/>
      <c r="F46" s="388"/>
      <c r="G46" s="388"/>
      <c r="H46" s="388"/>
      <c r="I46" s="388"/>
      <c r="J46" s="388"/>
      <c r="K46" s="388"/>
    </row>
    <row r="47" spans="1:11" ht="11.25" customHeight="1">
      <c r="A47" s="380" t="s">
        <v>108</v>
      </c>
      <c r="B47" s="380"/>
      <c r="C47" s="380"/>
      <c r="D47" s="380"/>
      <c r="E47" s="380"/>
      <c r="F47" s="29" t="s">
        <v>12</v>
      </c>
      <c r="G47" s="122" t="s">
        <v>12</v>
      </c>
      <c r="H47" s="381" t="s">
        <v>12</v>
      </c>
      <c r="I47" s="381"/>
      <c r="J47" s="214">
        <v>792768.9</v>
      </c>
      <c r="K47" s="140" t="s">
        <v>12</v>
      </c>
    </row>
    <row r="48" spans="1:11" ht="11.25" customHeight="1">
      <c r="A48" s="380" t="s">
        <v>139</v>
      </c>
      <c r="B48" s="380"/>
      <c r="C48" s="380"/>
      <c r="D48" s="380"/>
      <c r="E48" s="380"/>
      <c r="F48" s="215">
        <v>269</v>
      </c>
      <c r="G48" s="122" t="s">
        <v>12</v>
      </c>
      <c r="H48" s="381" t="s">
        <v>12</v>
      </c>
      <c r="I48" s="381"/>
      <c r="J48" s="214">
        <v>129720.95</v>
      </c>
      <c r="K48" s="214">
        <v>474.0408928571429</v>
      </c>
    </row>
    <row r="49" spans="1:11" ht="11.25" customHeight="1">
      <c r="A49" s="380" t="s">
        <v>140</v>
      </c>
      <c r="B49" s="380"/>
      <c r="C49" s="380"/>
      <c r="D49" s="380"/>
      <c r="E49" s="380"/>
      <c r="F49" s="239">
        <v>37</v>
      </c>
      <c r="G49" s="122" t="s">
        <v>12</v>
      </c>
      <c r="H49" s="381" t="s">
        <v>12</v>
      </c>
      <c r="I49" s="381"/>
      <c r="J49" s="240">
        <v>24743.35</v>
      </c>
      <c r="K49" s="214">
        <v>684.8782051282051</v>
      </c>
    </row>
    <row r="50" spans="1:11" ht="11.25" customHeight="1">
      <c r="A50" s="222" t="s">
        <v>148</v>
      </c>
      <c r="B50" s="191"/>
      <c r="C50" s="191"/>
      <c r="D50" s="101"/>
      <c r="E50" s="191"/>
      <c r="F50" s="116">
        <v>34</v>
      </c>
      <c r="G50" s="125" t="s">
        <v>12</v>
      </c>
      <c r="H50" s="372" t="s">
        <v>12</v>
      </c>
      <c r="I50" s="372"/>
      <c r="J50" s="218">
        <v>3898.1</v>
      </c>
      <c r="K50" s="139" t="s">
        <v>12</v>
      </c>
    </row>
    <row r="51" spans="1:11" ht="11.25" customHeight="1">
      <c r="A51" s="373"/>
      <c r="B51" s="374"/>
      <c r="C51" s="374"/>
      <c r="D51" s="374"/>
      <c r="E51" s="374"/>
      <c r="F51" s="374"/>
      <c r="G51" s="374"/>
      <c r="H51" s="374"/>
      <c r="I51" s="374"/>
      <c r="J51" s="374"/>
      <c r="K51" s="374"/>
    </row>
    <row r="52" spans="1:11" ht="11.25" customHeight="1">
      <c r="A52" s="382" t="s">
        <v>107</v>
      </c>
      <c r="B52" s="382"/>
      <c r="C52" s="382"/>
      <c r="D52" s="382"/>
      <c r="E52" s="382"/>
      <c r="F52" s="250">
        <v>25</v>
      </c>
      <c r="G52" s="125" t="s">
        <v>12</v>
      </c>
      <c r="H52" s="372" t="s">
        <v>12</v>
      </c>
      <c r="I52" s="383"/>
      <c r="J52" s="218">
        <v>124756.5</v>
      </c>
      <c r="K52" s="218">
        <v>4990.26</v>
      </c>
    </row>
    <row r="53" spans="1:11" ht="11.25" customHeight="1">
      <c r="A53" s="373"/>
      <c r="B53" s="374"/>
      <c r="C53" s="374"/>
      <c r="D53" s="374"/>
      <c r="E53" s="374"/>
      <c r="F53" s="374"/>
      <c r="G53" s="374"/>
      <c r="H53" s="374"/>
      <c r="I53" s="374"/>
      <c r="J53" s="374"/>
      <c r="K53" s="374"/>
    </row>
    <row r="54" spans="1:11" ht="11.25" customHeight="1">
      <c r="A54" s="382" t="s">
        <v>109</v>
      </c>
      <c r="B54" s="382"/>
      <c r="C54" s="382"/>
      <c r="D54" s="382"/>
      <c r="E54" s="382"/>
      <c r="F54" s="116">
        <v>971</v>
      </c>
      <c r="G54" s="120" t="s">
        <v>12</v>
      </c>
      <c r="H54" s="384" t="s">
        <v>12</v>
      </c>
      <c r="I54" s="385"/>
      <c r="J54" s="242">
        <v>43117446.15</v>
      </c>
      <c r="K54" s="241">
        <v>44405.19685890834</v>
      </c>
    </row>
    <row r="55" spans="1:11" ht="9" customHeight="1">
      <c r="A55" s="349"/>
      <c r="B55" s="349"/>
      <c r="C55" s="349"/>
      <c r="D55" s="349"/>
      <c r="E55" s="349"/>
      <c r="F55" s="349"/>
      <c r="G55" s="349"/>
      <c r="H55" s="349"/>
      <c r="I55" s="349"/>
      <c r="J55" s="349"/>
      <c r="K55" s="349"/>
    </row>
    <row r="56" spans="1:11" ht="9" customHeight="1">
      <c r="A56" s="375" t="s">
        <v>137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</row>
    <row r="57" spans="1:11" ht="9" customHeight="1">
      <c r="A57" s="376"/>
      <c r="B57" s="376"/>
      <c r="C57" s="376"/>
      <c r="D57" s="376"/>
      <c r="E57" s="376"/>
      <c r="F57" s="376"/>
      <c r="G57" s="376"/>
      <c r="H57" s="376"/>
      <c r="I57" s="376"/>
      <c r="J57" s="376"/>
      <c r="K57" s="376"/>
    </row>
    <row r="58" spans="1:11" ht="9" customHeight="1">
      <c r="A58" s="377" t="s">
        <v>134</v>
      </c>
      <c r="B58" s="377"/>
      <c r="C58" s="377"/>
      <c r="D58" s="377"/>
      <c r="E58" s="377"/>
      <c r="F58" s="377"/>
      <c r="G58" s="377"/>
      <c r="H58" s="377"/>
      <c r="I58" s="377"/>
      <c r="J58" s="377"/>
      <c r="K58" s="377"/>
    </row>
    <row r="59" spans="1:11" ht="9" customHeight="1">
      <c r="A59" s="378"/>
      <c r="B59" s="378"/>
      <c r="C59" s="378"/>
      <c r="D59" s="378"/>
      <c r="E59" s="378"/>
      <c r="F59" s="378"/>
      <c r="G59" s="378"/>
      <c r="H59" s="378"/>
      <c r="I59" s="378"/>
      <c r="J59" s="378"/>
      <c r="K59" s="378"/>
    </row>
    <row r="60" spans="1:11" ht="9" customHeight="1">
      <c r="A60" s="379" t="s">
        <v>135</v>
      </c>
      <c r="B60" s="379"/>
      <c r="C60" s="379"/>
      <c r="D60" s="379"/>
      <c r="E60" s="379"/>
      <c r="F60" s="379"/>
      <c r="G60" s="379"/>
      <c r="H60" s="379"/>
      <c r="I60" s="379"/>
      <c r="J60" s="379"/>
      <c r="K60" s="379"/>
    </row>
    <row r="61" spans="1:11" ht="9" customHeight="1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</row>
    <row r="62" spans="1:11" ht="9" customHeight="1">
      <c r="A62" s="367" t="s">
        <v>151</v>
      </c>
      <c r="B62" s="367"/>
      <c r="C62" s="367"/>
      <c r="D62" s="367"/>
      <c r="E62" s="367"/>
      <c r="F62" s="367"/>
      <c r="G62" s="367"/>
      <c r="H62" s="367"/>
      <c r="I62" s="367"/>
      <c r="J62" s="367"/>
      <c r="K62" s="367"/>
    </row>
    <row r="63" spans="1:11" ht="9" customHeight="1">
      <c r="A63" s="367" t="s">
        <v>86</v>
      </c>
      <c r="B63" s="367"/>
      <c r="C63" s="367"/>
      <c r="D63" s="367"/>
      <c r="E63" s="367"/>
      <c r="F63" s="367"/>
      <c r="G63" s="367"/>
      <c r="H63" s="367"/>
      <c r="I63" s="367"/>
      <c r="J63" s="367"/>
      <c r="K63" s="367"/>
    </row>
    <row r="64" spans="1:11" ht="12.75">
      <c r="A64" s="114"/>
      <c r="B64" s="90"/>
      <c r="C64" s="90"/>
      <c r="D64" s="90"/>
      <c r="E64" s="90"/>
      <c r="F64" s="196"/>
      <c r="G64" s="196"/>
      <c r="H64" s="115"/>
      <c r="I64" s="196"/>
      <c r="J64" s="197"/>
      <c r="K64" s="197"/>
    </row>
    <row r="65" spans="1:11" ht="12.75">
      <c r="A65" s="114"/>
      <c r="B65" s="90"/>
      <c r="C65" s="90"/>
      <c r="D65" s="90"/>
      <c r="E65" s="90"/>
      <c r="F65" s="90"/>
      <c r="G65" s="198"/>
      <c r="H65" s="115"/>
      <c r="I65" s="196"/>
      <c r="J65" s="158"/>
      <c r="K65" s="158"/>
    </row>
    <row r="66" spans="1:11" ht="12.75">
      <c r="A66" s="114"/>
      <c r="B66" s="90"/>
      <c r="C66" s="90"/>
      <c r="D66" s="90"/>
      <c r="E66" s="90"/>
      <c r="F66" s="90"/>
      <c r="G66" s="198"/>
      <c r="H66" s="115"/>
      <c r="I66" s="196"/>
      <c r="J66" s="158"/>
      <c r="K66" s="158"/>
    </row>
  </sheetData>
  <sheetProtection/>
  <mergeCells count="81">
    <mergeCell ref="A1:K1"/>
    <mergeCell ref="A2:K2"/>
    <mergeCell ref="A3:K3"/>
    <mergeCell ref="A4:K4"/>
    <mergeCell ref="A5:E5"/>
    <mergeCell ref="H5:I5"/>
    <mergeCell ref="A6:E6"/>
    <mergeCell ref="H6:I6"/>
    <mergeCell ref="A7:E7"/>
    <mergeCell ref="H7:I7"/>
    <mergeCell ref="A8:K8"/>
    <mergeCell ref="A9:E9"/>
    <mergeCell ref="H9:I9"/>
    <mergeCell ref="B10:E10"/>
    <mergeCell ref="H10:I10"/>
    <mergeCell ref="H11:I11"/>
    <mergeCell ref="H12:I12"/>
    <mergeCell ref="H13:I13"/>
    <mergeCell ref="H14:I14"/>
    <mergeCell ref="H16:I16"/>
    <mergeCell ref="B17:E17"/>
    <mergeCell ref="H17:I17"/>
    <mergeCell ref="C18:E18"/>
    <mergeCell ref="H18:I18"/>
    <mergeCell ref="C19:E19"/>
    <mergeCell ref="H19:I19"/>
    <mergeCell ref="C20:E20"/>
    <mergeCell ref="H20:I20"/>
    <mergeCell ref="B21:E21"/>
    <mergeCell ref="H21:I21"/>
    <mergeCell ref="H22:I22"/>
    <mergeCell ref="H23:I23"/>
    <mergeCell ref="H24:I24"/>
    <mergeCell ref="B25:E25"/>
    <mergeCell ref="H25:I25"/>
    <mergeCell ref="H26:I26"/>
    <mergeCell ref="H27:I27"/>
    <mergeCell ref="B28:E28"/>
    <mergeCell ref="H28:I28"/>
    <mergeCell ref="H29:I29"/>
    <mergeCell ref="H30:I30"/>
    <mergeCell ref="H31:I31"/>
    <mergeCell ref="H32:I32"/>
    <mergeCell ref="H33:I33"/>
    <mergeCell ref="B34:E34"/>
    <mergeCell ref="H34:I34"/>
    <mergeCell ref="H35:I35"/>
    <mergeCell ref="H36:I36"/>
    <mergeCell ref="H37:I37"/>
    <mergeCell ref="B38:E38"/>
    <mergeCell ref="H38:I38"/>
    <mergeCell ref="H42:I42"/>
    <mergeCell ref="H54:I54"/>
    <mergeCell ref="A51:K51"/>
    <mergeCell ref="H43:I43"/>
    <mergeCell ref="H45:I45"/>
    <mergeCell ref="A46:K46"/>
    <mergeCell ref="A47:E47"/>
    <mergeCell ref="H47:I47"/>
    <mergeCell ref="A48:E48"/>
    <mergeCell ref="H48:I48"/>
    <mergeCell ref="A56:K56"/>
    <mergeCell ref="A57:K57"/>
    <mergeCell ref="A58:K58"/>
    <mergeCell ref="A59:K59"/>
    <mergeCell ref="A60:K60"/>
    <mergeCell ref="A49:E49"/>
    <mergeCell ref="H49:I49"/>
    <mergeCell ref="A52:E52"/>
    <mergeCell ref="H52:I52"/>
    <mergeCell ref="A54:E54"/>
    <mergeCell ref="A61:K61"/>
    <mergeCell ref="A62:K62"/>
    <mergeCell ref="A63:K63"/>
    <mergeCell ref="H39:I39"/>
    <mergeCell ref="H40:I40"/>
    <mergeCell ref="H41:I41"/>
    <mergeCell ref="H44:I44"/>
    <mergeCell ref="H50:I50"/>
    <mergeCell ref="A53:K53"/>
    <mergeCell ref="A55:K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2.7109375" style="114" customWidth="1"/>
    <col min="2" max="4" width="2.7109375" style="90" customWidth="1"/>
    <col min="5" max="5" width="56.421875" style="90" customWidth="1"/>
    <col min="6" max="6" width="12.7109375" style="90" customWidth="1"/>
    <col min="7" max="7" width="12.7109375" style="198" customWidth="1"/>
    <col min="8" max="8" width="11.7109375" style="115" customWidth="1"/>
    <col min="9" max="9" width="1.28515625" style="196" bestFit="1" customWidth="1"/>
    <col min="10" max="11" width="12.7109375" style="158" customWidth="1"/>
    <col min="12" max="12" width="9.140625" style="114" customWidth="1"/>
    <col min="13" max="13" width="12.140625" style="236" customWidth="1"/>
    <col min="14" max="14" width="9.8515625" style="114" bestFit="1" customWidth="1"/>
    <col min="15" max="16384" width="9.140625" style="114" customWidth="1"/>
  </cols>
  <sheetData>
    <row r="1" spans="1:13" s="91" customFormat="1" ht="15" customHeight="1">
      <c r="A1" s="357"/>
      <c r="B1" s="357"/>
      <c r="C1" s="357"/>
      <c r="D1" s="357"/>
      <c r="E1" s="357"/>
      <c r="F1" s="357"/>
      <c r="G1" s="357"/>
      <c r="H1" s="357"/>
      <c r="I1" s="357"/>
      <c r="J1" s="357"/>
      <c r="K1" s="357"/>
      <c r="M1" s="224"/>
    </row>
    <row r="2" spans="1:13" s="92" customFormat="1" ht="12.75" customHeight="1">
      <c r="A2" s="359" t="s">
        <v>142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M2" s="225"/>
    </row>
    <row r="3" spans="1:13" s="91" customFormat="1" ht="14.25" customHeigh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M3" s="224"/>
    </row>
    <row r="4" spans="1:13" s="91" customFormat="1" ht="14.25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M4" s="224"/>
    </row>
    <row r="5" spans="1:13" s="96" customFormat="1" ht="12" customHeight="1">
      <c r="A5" s="409"/>
      <c r="B5" s="409"/>
      <c r="C5" s="409"/>
      <c r="D5" s="409"/>
      <c r="E5" s="410"/>
      <c r="F5" s="86" t="s">
        <v>1</v>
      </c>
      <c r="G5" s="184" t="s">
        <v>2</v>
      </c>
      <c r="H5" s="411" t="s">
        <v>3</v>
      </c>
      <c r="I5" s="411"/>
      <c r="J5" s="153" t="s">
        <v>4</v>
      </c>
      <c r="K5" s="153" t="s">
        <v>5</v>
      </c>
      <c r="M5" s="226"/>
    </row>
    <row r="6" spans="1:13" s="96" customFormat="1" ht="12" customHeight="1">
      <c r="A6" s="401"/>
      <c r="B6" s="401"/>
      <c r="C6" s="401"/>
      <c r="D6" s="401"/>
      <c r="E6" s="402"/>
      <c r="F6" s="87"/>
      <c r="G6" s="185" t="s">
        <v>89</v>
      </c>
      <c r="H6" s="403" t="s">
        <v>7</v>
      </c>
      <c r="I6" s="404"/>
      <c r="J6" s="154" t="s">
        <v>8</v>
      </c>
      <c r="K6" s="154" t="s">
        <v>9</v>
      </c>
      <c r="M6" s="226"/>
    </row>
    <row r="7" spans="1:13" s="96" customFormat="1" ht="12" customHeight="1">
      <c r="A7" s="401"/>
      <c r="B7" s="401"/>
      <c r="C7" s="401"/>
      <c r="D7" s="401"/>
      <c r="E7" s="401"/>
      <c r="F7" s="88"/>
      <c r="G7" s="186"/>
      <c r="H7" s="405" t="s">
        <v>10</v>
      </c>
      <c r="I7" s="406"/>
      <c r="J7" s="155"/>
      <c r="K7" s="155"/>
      <c r="M7" s="226"/>
    </row>
    <row r="8" spans="1:13" s="100" customFormat="1" ht="12" customHeight="1">
      <c r="A8" s="407"/>
      <c r="B8" s="407"/>
      <c r="C8" s="407"/>
      <c r="D8" s="407"/>
      <c r="E8" s="407"/>
      <c r="F8" s="407"/>
      <c r="G8" s="407"/>
      <c r="H8" s="407"/>
      <c r="I8" s="407"/>
      <c r="J8" s="407"/>
      <c r="K8" s="407"/>
      <c r="M8" s="227"/>
    </row>
    <row r="9" spans="1:14" s="102" customFormat="1" ht="11.25" customHeight="1">
      <c r="A9" s="380" t="s">
        <v>13</v>
      </c>
      <c r="B9" s="380"/>
      <c r="C9" s="380"/>
      <c r="D9" s="380"/>
      <c r="E9" s="380"/>
      <c r="F9" s="201">
        <v>973</v>
      </c>
      <c r="G9" s="29" t="s">
        <v>12</v>
      </c>
      <c r="H9" s="398" t="s">
        <v>12</v>
      </c>
      <c r="I9" s="399"/>
      <c r="J9" s="202">
        <v>42131680.55</v>
      </c>
      <c r="K9" s="203">
        <v>43300.80220966083</v>
      </c>
      <c r="L9" s="223"/>
      <c r="M9" s="228"/>
      <c r="N9" s="228"/>
    </row>
    <row r="10" spans="2:13" s="102" customFormat="1" ht="11.25" customHeight="1">
      <c r="B10" s="373" t="s">
        <v>100</v>
      </c>
      <c r="C10" s="373"/>
      <c r="D10" s="373"/>
      <c r="E10" s="373"/>
      <c r="F10" s="29" t="s">
        <v>12</v>
      </c>
      <c r="G10" s="29" t="s">
        <v>12</v>
      </c>
      <c r="H10" s="398" t="s">
        <v>12</v>
      </c>
      <c r="I10" s="399"/>
      <c r="J10" s="204">
        <v>13500828.75</v>
      </c>
      <c r="K10" s="205" t="s">
        <v>12</v>
      </c>
      <c r="M10" s="228"/>
    </row>
    <row r="11" spans="3:13" s="105" customFormat="1" ht="11.25" customHeight="1">
      <c r="C11" s="57" t="s">
        <v>110</v>
      </c>
      <c r="D11" s="57"/>
      <c r="E11" s="57"/>
      <c r="F11" s="36">
        <v>667</v>
      </c>
      <c r="G11" s="123">
        <v>10714.27</v>
      </c>
      <c r="H11" s="400" t="s">
        <v>12</v>
      </c>
      <c r="I11" s="399"/>
      <c r="J11" s="206">
        <v>3599688.8</v>
      </c>
      <c r="K11" s="209">
        <v>5396.8347826087</v>
      </c>
      <c r="M11" s="189"/>
    </row>
    <row r="12" spans="3:13" s="105" customFormat="1" ht="11.25" customHeight="1">
      <c r="C12" s="187" t="s">
        <v>111</v>
      </c>
      <c r="D12" s="188"/>
      <c r="E12" s="188"/>
      <c r="F12" s="36">
        <v>489</v>
      </c>
      <c r="G12" s="123">
        <v>3312.84</v>
      </c>
      <c r="H12" s="400" t="s">
        <v>12</v>
      </c>
      <c r="I12" s="399"/>
      <c r="J12" s="206">
        <v>1865008.8</v>
      </c>
      <c r="K12" s="209">
        <v>3813.9239263803684</v>
      </c>
      <c r="M12" s="189"/>
    </row>
    <row r="13" spans="3:13" s="105" customFormat="1" ht="11.25" customHeight="1">
      <c r="C13" s="187" t="s">
        <v>112</v>
      </c>
      <c r="D13" s="188"/>
      <c r="E13" s="188"/>
      <c r="F13" s="36">
        <v>117</v>
      </c>
      <c r="G13" s="122">
        <v>715.01</v>
      </c>
      <c r="H13" s="400" t="s">
        <v>12</v>
      </c>
      <c r="I13" s="399"/>
      <c r="J13" s="206">
        <v>202286.3</v>
      </c>
      <c r="K13" s="209">
        <v>1728.942735042735</v>
      </c>
      <c r="M13" s="189"/>
    </row>
    <row r="14" spans="3:13" s="105" customFormat="1" ht="11.25" customHeight="1">
      <c r="C14" s="187" t="s">
        <v>113</v>
      </c>
      <c r="D14" s="188"/>
      <c r="E14" s="188"/>
      <c r="F14" s="36">
        <v>169</v>
      </c>
      <c r="G14" s="122">
        <v>184.4</v>
      </c>
      <c r="H14" s="393" t="s">
        <v>12</v>
      </c>
      <c r="I14" s="390"/>
      <c r="J14" s="206">
        <v>384799.3</v>
      </c>
      <c r="K14" s="209">
        <v>2276.91893491124</v>
      </c>
      <c r="M14" s="189"/>
    </row>
    <row r="15" spans="3:13" s="105" customFormat="1" ht="11.25" customHeight="1">
      <c r="C15" s="187" t="s">
        <v>114</v>
      </c>
      <c r="D15" s="188"/>
      <c r="E15" s="188"/>
      <c r="F15" s="36">
        <v>432</v>
      </c>
      <c r="G15" s="36" t="s">
        <v>12</v>
      </c>
      <c r="H15" s="38">
        <v>8739</v>
      </c>
      <c r="I15" s="133">
        <v>1</v>
      </c>
      <c r="J15" s="206">
        <v>3233715.55</v>
      </c>
      <c r="K15" s="209">
        <v>7485.452662037037</v>
      </c>
      <c r="M15" s="189"/>
    </row>
    <row r="16" spans="2:13" s="105" customFormat="1" ht="11.25" customHeight="1">
      <c r="B16" s="102"/>
      <c r="C16" s="187" t="s">
        <v>115</v>
      </c>
      <c r="D16" s="188"/>
      <c r="E16" s="188"/>
      <c r="F16" s="36">
        <v>235</v>
      </c>
      <c r="G16" s="36" t="s">
        <v>12</v>
      </c>
      <c r="H16" s="393" t="s">
        <v>12</v>
      </c>
      <c r="I16" s="390"/>
      <c r="J16" s="206">
        <v>4215330</v>
      </c>
      <c r="K16" s="209">
        <v>17937.574468085106</v>
      </c>
      <c r="M16" s="189"/>
    </row>
    <row r="17" spans="2:14" s="102" customFormat="1" ht="11.25" customHeight="1">
      <c r="B17" s="391" t="s">
        <v>101</v>
      </c>
      <c r="C17" s="394"/>
      <c r="D17" s="394"/>
      <c r="E17" s="394"/>
      <c r="F17" s="29" t="s">
        <v>12</v>
      </c>
      <c r="G17" s="29" t="s">
        <v>12</v>
      </c>
      <c r="H17" s="396" t="s">
        <v>12</v>
      </c>
      <c r="I17" s="390"/>
      <c r="J17" s="204">
        <v>14183322.9</v>
      </c>
      <c r="K17" s="205" t="s">
        <v>12</v>
      </c>
      <c r="M17" s="228"/>
      <c r="N17" s="223"/>
    </row>
    <row r="18" spans="3:13" s="105" customFormat="1" ht="11.25" customHeight="1">
      <c r="C18" s="397" t="s">
        <v>116</v>
      </c>
      <c r="D18" s="397"/>
      <c r="E18" s="397"/>
      <c r="F18" s="36">
        <v>735</v>
      </c>
      <c r="G18" s="123">
        <v>13266.21</v>
      </c>
      <c r="H18" s="393" t="s">
        <v>12</v>
      </c>
      <c r="I18" s="390"/>
      <c r="J18" s="209">
        <v>10068173.75</v>
      </c>
      <c r="K18" s="209">
        <v>13698.1955782313</v>
      </c>
      <c r="M18" s="189"/>
    </row>
    <row r="19" spans="3:13" s="105" customFormat="1" ht="11.25" customHeight="1">
      <c r="C19" s="397" t="s">
        <v>117</v>
      </c>
      <c r="D19" s="394"/>
      <c r="E19" s="394"/>
      <c r="F19" s="36">
        <v>658</v>
      </c>
      <c r="G19" s="123">
        <v>10635.08</v>
      </c>
      <c r="H19" s="393" t="s">
        <v>12</v>
      </c>
      <c r="I19" s="390"/>
      <c r="J19" s="206">
        <v>3405735.8</v>
      </c>
      <c r="K19" s="209">
        <v>5175.890273556231</v>
      </c>
      <c r="M19" s="189"/>
    </row>
    <row r="20" spans="2:13" s="105" customFormat="1" ht="11.25" customHeight="1">
      <c r="B20" s="102"/>
      <c r="C20" s="397" t="s">
        <v>118</v>
      </c>
      <c r="D20" s="394"/>
      <c r="E20" s="394"/>
      <c r="F20" s="36">
        <v>415</v>
      </c>
      <c r="G20" s="122">
        <v>1773.53</v>
      </c>
      <c r="H20" s="393" t="s">
        <v>12</v>
      </c>
      <c r="I20" s="390"/>
      <c r="J20" s="209">
        <v>709413.35</v>
      </c>
      <c r="K20" s="209">
        <v>1709.4297590361446</v>
      </c>
      <c r="M20" s="189"/>
    </row>
    <row r="21" spans="2:13" s="102" customFormat="1" ht="11.25" customHeight="1">
      <c r="B21" s="391" t="s">
        <v>102</v>
      </c>
      <c r="C21" s="394"/>
      <c r="D21" s="394"/>
      <c r="E21" s="394"/>
      <c r="F21" s="84" t="s">
        <v>12</v>
      </c>
      <c r="G21" s="84" t="s">
        <v>12</v>
      </c>
      <c r="H21" s="396" t="s">
        <v>12</v>
      </c>
      <c r="I21" s="390"/>
      <c r="J21" s="210">
        <v>6365430.5</v>
      </c>
      <c r="K21" s="205" t="s">
        <v>12</v>
      </c>
      <c r="M21" s="228"/>
    </row>
    <row r="22" spans="3:13" s="105" customFormat="1" ht="11.25" customHeight="1">
      <c r="C22" s="187" t="s">
        <v>119</v>
      </c>
      <c r="D22" s="187"/>
      <c r="E22" s="187"/>
      <c r="F22" s="36">
        <v>718</v>
      </c>
      <c r="G22" s="122" t="s">
        <v>12</v>
      </c>
      <c r="H22" s="393" t="s">
        <v>12</v>
      </c>
      <c r="I22" s="390"/>
      <c r="J22" s="209">
        <v>4345982.05</v>
      </c>
      <c r="K22" s="209">
        <v>6052.899791086351</v>
      </c>
      <c r="M22" s="189"/>
    </row>
    <row r="23" spans="3:13" s="105" customFormat="1" ht="11.25" customHeight="1">
      <c r="C23" s="187" t="s">
        <v>120</v>
      </c>
      <c r="D23" s="188"/>
      <c r="E23" s="188"/>
      <c r="F23" s="36">
        <v>467</v>
      </c>
      <c r="G23" s="123" t="s">
        <v>12</v>
      </c>
      <c r="H23" s="393" t="s">
        <v>12</v>
      </c>
      <c r="I23" s="390"/>
      <c r="J23" s="209">
        <v>1817504.55</v>
      </c>
      <c r="K23" s="209">
        <v>3891.872698072805</v>
      </c>
      <c r="M23" s="189"/>
    </row>
    <row r="24" spans="2:13" s="105" customFormat="1" ht="11.25" customHeight="1">
      <c r="B24" s="102"/>
      <c r="C24" s="187" t="s">
        <v>121</v>
      </c>
      <c r="D24" s="188"/>
      <c r="E24" s="188"/>
      <c r="F24" s="36">
        <v>467</v>
      </c>
      <c r="G24" s="123" t="s">
        <v>12</v>
      </c>
      <c r="H24" s="393" t="s">
        <v>12</v>
      </c>
      <c r="I24" s="390"/>
      <c r="J24" s="209">
        <v>201943.9</v>
      </c>
      <c r="K24" s="209">
        <v>432.42805139186294</v>
      </c>
      <c r="M24" s="189"/>
    </row>
    <row r="25" spans="2:13" s="102" customFormat="1" ht="11.25" customHeight="1">
      <c r="B25" s="391" t="s">
        <v>103</v>
      </c>
      <c r="C25" s="394"/>
      <c r="D25" s="394"/>
      <c r="E25" s="394"/>
      <c r="F25" s="84" t="s">
        <v>12</v>
      </c>
      <c r="G25" s="121"/>
      <c r="H25" s="396" t="s">
        <v>12</v>
      </c>
      <c r="I25" s="390"/>
      <c r="J25" s="210">
        <v>1638559.7999999998</v>
      </c>
      <c r="K25" s="210">
        <v>3819.486713286713</v>
      </c>
      <c r="M25" s="228"/>
    </row>
    <row r="26" spans="3:13" s="105" customFormat="1" ht="11.25" customHeight="1">
      <c r="C26" s="187" t="s">
        <v>122</v>
      </c>
      <c r="D26" s="187"/>
      <c r="E26" s="187"/>
      <c r="F26" s="36">
        <v>429</v>
      </c>
      <c r="G26" s="122" t="s">
        <v>12</v>
      </c>
      <c r="H26" s="393" t="s">
        <v>12</v>
      </c>
      <c r="I26" s="390"/>
      <c r="J26" s="209">
        <v>1474434.15</v>
      </c>
      <c r="K26" s="211">
        <v>3436.90944055944</v>
      </c>
      <c r="M26" s="189"/>
    </row>
    <row r="27" spans="3:13" s="105" customFormat="1" ht="11.25" customHeight="1">
      <c r="C27" s="187" t="s">
        <v>123</v>
      </c>
      <c r="D27" s="188"/>
      <c r="E27" s="188"/>
      <c r="F27" s="36">
        <v>429</v>
      </c>
      <c r="G27" s="122" t="s">
        <v>12</v>
      </c>
      <c r="H27" s="393" t="s">
        <v>12</v>
      </c>
      <c r="I27" s="390"/>
      <c r="J27" s="209">
        <v>164125.65</v>
      </c>
      <c r="K27" s="211">
        <v>382.577272727273</v>
      </c>
      <c r="M27" s="189"/>
    </row>
    <row r="28" spans="2:13" s="102" customFormat="1" ht="11.25" customHeight="1">
      <c r="B28" s="391" t="s">
        <v>104</v>
      </c>
      <c r="C28" s="394"/>
      <c r="D28" s="394"/>
      <c r="E28" s="394"/>
      <c r="F28" s="29" t="s">
        <v>12</v>
      </c>
      <c r="G28" s="121" t="s">
        <v>12</v>
      </c>
      <c r="H28" s="396" t="s">
        <v>12</v>
      </c>
      <c r="I28" s="371"/>
      <c r="J28" s="210">
        <v>4840669.2</v>
      </c>
      <c r="K28" s="205" t="s">
        <v>12</v>
      </c>
      <c r="M28" s="228"/>
    </row>
    <row r="29" spans="2:13" s="102" customFormat="1" ht="11.25" customHeight="1">
      <c r="B29" s="103"/>
      <c r="C29" s="187" t="s">
        <v>124</v>
      </c>
      <c r="D29" s="187"/>
      <c r="E29" s="187"/>
      <c r="F29" s="36">
        <v>133</v>
      </c>
      <c r="G29" s="122">
        <v>2567.25</v>
      </c>
      <c r="H29" s="393" t="s">
        <v>12</v>
      </c>
      <c r="I29" s="390"/>
      <c r="J29" s="209">
        <v>617318.1</v>
      </c>
      <c r="K29" s="211">
        <v>0</v>
      </c>
      <c r="M29" s="228"/>
    </row>
    <row r="30" spans="3:13" s="105" customFormat="1" ht="11.25" customHeight="1">
      <c r="C30" s="187" t="s">
        <v>125</v>
      </c>
      <c r="D30" s="188"/>
      <c r="E30" s="188"/>
      <c r="F30" s="36">
        <v>50</v>
      </c>
      <c r="G30" s="123">
        <v>237</v>
      </c>
      <c r="H30" s="393" t="s">
        <v>12</v>
      </c>
      <c r="I30" s="390"/>
      <c r="J30" s="209">
        <v>94801.65</v>
      </c>
      <c r="K30" s="211">
        <v>1896.033</v>
      </c>
      <c r="M30" s="189"/>
    </row>
    <row r="31" spans="3:13" s="105" customFormat="1" ht="11.25" customHeight="1">
      <c r="C31" s="187" t="s">
        <v>126</v>
      </c>
      <c r="D31" s="188"/>
      <c r="E31" s="188"/>
      <c r="F31" s="36">
        <v>486</v>
      </c>
      <c r="G31" s="123">
        <v>9507.96</v>
      </c>
      <c r="H31" s="393" t="s">
        <v>12</v>
      </c>
      <c r="I31" s="390"/>
      <c r="J31" s="209">
        <v>1856295.75</v>
      </c>
      <c r="K31" s="211">
        <v>3819.5385802469136</v>
      </c>
      <c r="M31" s="189"/>
    </row>
    <row r="32" spans="3:13" s="105" customFormat="1" ht="11.25" customHeight="1">
      <c r="C32" s="187" t="s">
        <v>127</v>
      </c>
      <c r="D32" s="188"/>
      <c r="E32" s="188"/>
      <c r="F32" s="36">
        <v>239</v>
      </c>
      <c r="G32" s="122" t="s">
        <v>12</v>
      </c>
      <c r="H32" s="368">
        <v>4861</v>
      </c>
      <c r="I32" s="390"/>
      <c r="J32" s="209">
        <v>451035.9</v>
      </c>
      <c r="K32" s="211">
        <v>1887.1794979079498</v>
      </c>
      <c r="M32" s="189"/>
    </row>
    <row r="33" spans="2:13" s="105" customFormat="1" ht="11.25" customHeight="1">
      <c r="B33" s="102"/>
      <c r="C33" s="187" t="s">
        <v>128</v>
      </c>
      <c r="D33" s="188"/>
      <c r="E33" s="188"/>
      <c r="F33" s="36">
        <v>549</v>
      </c>
      <c r="G33" s="122" t="s">
        <v>12</v>
      </c>
      <c r="H33" s="393">
        <v>9449.41</v>
      </c>
      <c r="I33" s="390"/>
      <c r="J33" s="209">
        <v>1821217.8</v>
      </c>
      <c r="K33" s="211">
        <v>3317.336612021858</v>
      </c>
      <c r="M33" s="189"/>
    </row>
    <row r="34" spans="2:13" s="102" customFormat="1" ht="11.25" customHeight="1">
      <c r="B34" s="391" t="s">
        <v>105</v>
      </c>
      <c r="C34" s="394"/>
      <c r="D34" s="394"/>
      <c r="E34" s="394"/>
      <c r="F34" s="84" t="s">
        <v>12</v>
      </c>
      <c r="G34" s="121" t="s">
        <v>12</v>
      </c>
      <c r="H34" s="395" t="s">
        <v>12</v>
      </c>
      <c r="I34" s="371"/>
      <c r="J34" s="210">
        <v>69765.3</v>
      </c>
      <c r="K34" s="205" t="s">
        <v>12</v>
      </c>
      <c r="M34" s="228"/>
    </row>
    <row r="35" spans="3:13" s="105" customFormat="1" ht="11.25" customHeight="1">
      <c r="C35" s="187" t="s">
        <v>129</v>
      </c>
      <c r="D35" s="187"/>
      <c r="E35" s="187"/>
      <c r="F35" s="212">
        <v>16</v>
      </c>
      <c r="G35" s="122">
        <v>945.61</v>
      </c>
      <c r="H35" s="389" t="s">
        <v>12</v>
      </c>
      <c r="I35" s="390"/>
      <c r="J35" s="209">
        <v>28368.3</v>
      </c>
      <c r="K35" s="211">
        <v>1773.01875</v>
      </c>
      <c r="M35" s="189"/>
    </row>
    <row r="36" spans="3:13" s="105" customFormat="1" ht="11.25" customHeight="1">
      <c r="C36" s="187" t="s">
        <v>130</v>
      </c>
      <c r="D36" s="188"/>
      <c r="E36" s="188"/>
      <c r="F36" s="36">
        <v>5</v>
      </c>
      <c r="G36" s="123">
        <v>106.11</v>
      </c>
      <c r="H36" s="389" t="s">
        <v>12</v>
      </c>
      <c r="I36" s="390"/>
      <c r="J36" s="209">
        <v>30152</v>
      </c>
      <c r="K36" s="211">
        <v>6030.4</v>
      </c>
      <c r="M36" s="189"/>
    </row>
    <row r="37" spans="2:13" s="105" customFormat="1" ht="11.25" customHeight="1">
      <c r="B37" s="102"/>
      <c r="C37" s="187" t="s">
        <v>131</v>
      </c>
      <c r="D37" s="188"/>
      <c r="E37" s="188"/>
      <c r="F37" s="36">
        <v>4</v>
      </c>
      <c r="G37" s="123" t="s">
        <v>12</v>
      </c>
      <c r="H37" s="389" t="s">
        <v>12</v>
      </c>
      <c r="I37" s="390"/>
      <c r="J37" s="209">
        <v>11245</v>
      </c>
      <c r="K37" s="211">
        <v>2811.25</v>
      </c>
      <c r="M37" s="189"/>
    </row>
    <row r="38" spans="2:13" s="102" customFormat="1" ht="11.25" customHeight="1">
      <c r="B38" s="391" t="s">
        <v>106</v>
      </c>
      <c r="C38" s="394"/>
      <c r="D38" s="394"/>
      <c r="E38" s="394"/>
      <c r="F38" s="84">
        <v>572</v>
      </c>
      <c r="G38" s="121" t="s">
        <v>12</v>
      </c>
      <c r="H38" s="381" t="s">
        <v>12</v>
      </c>
      <c r="I38" s="390"/>
      <c r="J38" s="210">
        <v>1568972.55</v>
      </c>
      <c r="K38" s="213">
        <v>2742.9590034965036</v>
      </c>
      <c r="M38" s="228"/>
    </row>
    <row r="39" spans="2:13" s="102" customFormat="1" ht="11.25" customHeight="1">
      <c r="B39" s="200" t="s">
        <v>143</v>
      </c>
      <c r="C39" s="216"/>
      <c r="D39" s="219"/>
      <c r="E39" s="219"/>
      <c r="F39" s="205" t="s">
        <v>12</v>
      </c>
      <c r="G39" s="121"/>
      <c r="H39" s="31"/>
      <c r="I39" s="199"/>
      <c r="J39" s="210">
        <v>-11353.2</v>
      </c>
      <c r="K39" s="207" t="s">
        <v>12</v>
      </c>
      <c r="M39" s="228"/>
    </row>
    <row r="40" spans="2:13" s="102" customFormat="1" ht="11.25" customHeight="1">
      <c r="B40" s="200" t="s">
        <v>144</v>
      </c>
      <c r="C40" s="216"/>
      <c r="D40" s="219"/>
      <c r="E40" s="219"/>
      <c r="F40" s="205" t="s">
        <v>12</v>
      </c>
      <c r="G40" s="121"/>
      <c r="H40" s="31"/>
      <c r="I40" s="199"/>
      <c r="J40" s="210">
        <v>-110677.15</v>
      </c>
      <c r="K40" s="207" t="s">
        <v>12</v>
      </c>
      <c r="M40" s="228"/>
    </row>
    <row r="41" spans="2:13" s="102" customFormat="1" ht="11.25" customHeight="1">
      <c r="B41" s="200" t="s">
        <v>145</v>
      </c>
      <c r="C41" s="216"/>
      <c r="D41" s="219"/>
      <c r="E41" s="219"/>
      <c r="F41" s="205" t="s">
        <v>12</v>
      </c>
      <c r="G41" s="121"/>
      <c r="H41" s="31"/>
      <c r="I41" s="199"/>
      <c r="J41" s="214">
        <v>-19318.1</v>
      </c>
      <c r="K41" s="207" t="s">
        <v>12</v>
      </c>
      <c r="M41" s="228"/>
    </row>
    <row r="42" spans="2:13" s="105" customFormat="1" ht="11.25" customHeight="1">
      <c r="B42" s="200" t="s">
        <v>133</v>
      </c>
      <c r="C42" s="216"/>
      <c r="D42" s="219"/>
      <c r="E42" s="219"/>
      <c r="F42" s="29" t="s">
        <v>12</v>
      </c>
      <c r="G42" s="121" t="s">
        <v>12</v>
      </c>
      <c r="H42" s="370" t="s">
        <v>12</v>
      </c>
      <c r="I42" s="371"/>
      <c r="J42" s="214">
        <v>237505.9</v>
      </c>
      <c r="K42" s="207" t="s">
        <v>12</v>
      </c>
      <c r="M42" s="189"/>
    </row>
    <row r="43" spans="2:13" s="105" customFormat="1" ht="11.25" customHeight="1">
      <c r="B43" s="200" t="s">
        <v>146</v>
      </c>
      <c r="C43" s="216"/>
      <c r="D43" s="219"/>
      <c r="E43" s="219"/>
      <c r="F43" s="29" t="s">
        <v>12</v>
      </c>
      <c r="G43" s="121" t="s">
        <v>12</v>
      </c>
      <c r="H43" s="370" t="s">
        <v>12</v>
      </c>
      <c r="I43" s="371"/>
      <c r="J43" s="214">
        <v>2700</v>
      </c>
      <c r="K43" s="207" t="s">
        <v>12</v>
      </c>
      <c r="M43" s="189"/>
    </row>
    <row r="44" spans="2:13" s="105" customFormat="1" ht="11.25" customHeight="1">
      <c r="B44" s="200" t="s">
        <v>132</v>
      </c>
      <c r="C44" s="216"/>
      <c r="D44" s="219"/>
      <c r="E44" s="219"/>
      <c r="F44" s="205" t="s">
        <v>12</v>
      </c>
      <c r="G44" s="121"/>
      <c r="H44" s="121"/>
      <c r="I44" s="199"/>
      <c r="J44" s="214">
        <v>-117742.5</v>
      </c>
      <c r="K44" s="207" t="s">
        <v>12</v>
      </c>
      <c r="M44" s="189"/>
    </row>
    <row r="45" spans="2:13" s="105" customFormat="1" ht="11.25" customHeight="1">
      <c r="B45" s="220" t="s">
        <v>147</v>
      </c>
      <c r="C45" s="222"/>
      <c r="D45" s="221"/>
      <c r="E45" s="221"/>
      <c r="F45" s="116" t="s">
        <v>12</v>
      </c>
      <c r="G45" s="116" t="s">
        <v>12</v>
      </c>
      <c r="H45" s="386" t="s">
        <v>12</v>
      </c>
      <c r="I45" s="387"/>
      <c r="J45" s="218">
        <v>-16983.4</v>
      </c>
      <c r="K45" s="183" t="s">
        <v>12</v>
      </c>
      <c r="M45" s="189"/>
    </row>
    <row r="46" spans="1:13" s="102" customFormat="1" ht="11.25" customHeight="1">
      <c r="A46" s="373"/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M46" s="228"/>
    </row>
    <row r="47" spans="1:13" s="102" customFormat="1" ht="11.25" customHeight="1">
      <c r="A47" s="380" t="s">
        <v>108</v>
      </c>
      <c r="B47" s="380"/>
      <c r="C47" s="380"/>
      <c r="D47" s="380"/>
      <c r="E47" s="380"/>
      <c r="F47" s="29" t="s">
        <v>12</v>
      </c>
      <c r="G47" s="121">
        <f>+G12+G14</f>
        <v>3497.2400000000002</v>
      </c>
      <c r="H47" s="381" t="s">
        <v>12</v>
      </c>
      <c r="I47" s="381"/>
      <c r="J47" s="214">
        <v>705437.05</v>
      </c>
      <c r="K47" s="140" t="s">
        <v>12</v>
      </c>
      <c r="M47" s="228"/>
    </row>
    <row r="48" spans="1:13" s="102" customFormat="1" ht="11.25" customHeight="1">
      <c r="A48" s="380" t="s">
        <v>139</v>
      </c>
      <c r="B48" s="380"/>
      <c r="C48" s="380"/>
      <c r="D48" s="380"/>
      <c r="E48" s="380"/>
      <c r="F48" s="215">
        <v>280</v>
      </c>
      <c r="G48" s="121" t="s">
        <v>12</v>
      </c>
      <c r="H48" s="381" t="s">
        <v>12</v>
      </c>
      <c r="I48" s="381"/>
      <c r="J48" s="214">
        <v>132731.45</v>
      </c>
      <c r="K48" s="214">
        <v>474.0408928571429</v>
      </c>
      <c r="M48" s="228"/>
    </row>
    <row r="49" spans="1:13" s="102" customFormat="1" ht="11.25" customHeight="1">
      <c r="A49" s="380" t="s">
        <v>140</v>
      </c>
      <c r="B49" s="380"/>
      <c r="C49" s="380"/>
      <c r="D49" s="380"/>
      <c r="E49" s="380"/>
      <c r="F49" s="215">
        <v>39</v>
      </c>
      <c r="G49" s="121" t="s">
        <v>12</v>
      </c>
      <c r="H49" s="381" t="s">
        <v>12</v>
      </c>
      <c r="I49" s="381"/>
      <c r="J49" s="214">
        <v>26710.25</v>
      </c>
      <c r="K49" s="214">
        <v>684.8782051282051</v>
      </c>
      <c r="M49" s="228"/>
    </row>
    <row r="50" spans="1:13" s="102" customFormat="1" ht="11.25" customHeight="1">
      <c r="A50" s="216" t="s">
        <v>148</v>
      </c>
      <c r="B50" s="217"/>
      <c r="C50" s="217"/>
      <c r="D50" s="182"/>
      <c r="E50" s="217"/>
      <c r="F50" s="29" t="s">
        <v>12</v>
      </c>
      <c r="G50" s="121"/>
      <c r="H50" s="31"/>
      <c r="I50" s="216"/>
      <c r="J50" s="214">
        <v>10020.65</v>
      </c>
      <c r="K50" s="140" t="s">
        <v>12</v>
      </c>
      <c r="M50" s="228"/>
    </row>
    <row r="51" spans="1:13" s="102" customFormat="1" ht="11.25" customHeight="1">
      <c r="A51" s="101"/>
      <c r="B51" s="191"/>
      <c r="C51" s="191"/>
      <c r="D51" s="191"/>
      <c r="E51" s="191"/>
      <c r="F51" s="116"/>
      <c r="G51" s="120"/>
      <c r="H51" s="175"/>
      <c r="I51" s="175"/>
      <c r="J51" s="174"/>
      <c r="K51" s="139"/>
      <c r="M51" s="228"/>
    </row>
    <row r="52" spans="1:13" s="102" customFormat="1" ht="11.25" customHeight="1">
      <c r="A52" s="380" t="s">
        <v>107</v>
      </c>
      <c r="B52" s="380"/>
      <c r="C52" s="380"/>
      <c r="D52" s="380"/>
      <c r="E52" s="380"/>
      <c r="F52" s="215">
        <v>29</v>
      </c>
      <c r="G52" s="121">
        <v>181.54</v>
      </c>
      <c r="H52" s="381" t="s">
        <v>12</v>
      </c>
      <c r="I52" s="390"/>
      <c r="J52" s="214">
        <v>163049.1</v>
      </c>
      <c r="K52" s="214">
        <v>5622.38275862069</v>
      </c>
      <c r="M52" s="228"/>
    </row>
    <row r="53" spans="1:13" s="105" customFormat="1" ht="11.25" customHeight="1">
      <c r="A53" s="101"/>
      <c r="B53" s="101"/>
      <c r="C53" s="101"/>
      <c r="D53" s="101"/>
      <c r="E53" s="101"/>
      <c r="F53" s="116"/>
      <c r="G53" s="120"/>
      <c r="H53" s="175"/>
      <c r="I53" s="190"/>
      <c r="J53" s="174"/>
      <c r="K53" s="139"/>
      <c r="M53" s="189"/>
    </row>
    <row r="54" spans="1:13" s="105" customFormat="1" ht="11.25" customHeight="1">
      <c r="A54" s="382" t="s">
        <v>109</v>
      </c>
      <c r="B54" s="382"/>
      <c r="C54" s="382"/>
      <c r="D54" s="382"/>
      <c r="E54" s="382"/>
      <c r="F54" s="116">
        <v>973</v>
      </c>
      <c r="G54" s="120" t="s">
        <v>12</v>
      </c>
      <c r="H54" s="384" t="s">
        <v>12</v>
      </c>
      <c r="I54" s="385"/>
      <c r="J54" s="218">
        <v>43169629.04999999</v>
      </c>
      <c r="K54" s="139">
        <v>44367.55</v>
      </c>
      <c r="M54" s="189"/>
    </row>
    <row r="55" spans="1:13" s="105" customFormat="1" ht="11.25" customHeight="1">
      <c r="A55" s="349"/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M55" s="189"/>
    </row>
    <row r="56" spans="1:13" s="192" customFormat="1" ht="11.25" customHeight="1">
      <c r="A56" s="375" t="s">
        <v>137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M56" s="229"/>
    </row>
    <row r="57" spans="1:13" s="193" customFormat="1" ht="12" customHeight="1">
      <c r="A57" s="376"/>
      <c r="B57" s="376"/>
      <c r="C57" s="376"/>
      <c r="D57" s="376"/>
      <c r="E57" s="376"/>
      <c r="F57" s="376"/>
      <c r="G57" s="376"/>
      <c r="H57" s="376"/>
      <c r="I57" s="376"/>
      <c r="J57" s="376"/>
      <c r="K57" s="376"/>
      <c r="M57" s="230"/>
    </row>
    <row r="58" spans="1:13" s="194" customFormat="1" ht="11.25" customHeight="1">
      <c r="A58" s="377" t="s">
        <v>134</v>
      </c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M58" s="231"/>
    </row>
    <row r="59" spans="1:13" s="195" customFormat="1" ht="11.25" customHeight="1">
      <c r="A59" s="378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M59" s="232"/>
    </row>
    <row r="60" spans="1:13" s="110" customFormat="1" ht="11.25" customHeight="1">
      <c r="A60" s="379" t="s">
        <v>135</v>
      </c>
      <c r="B60" s="379"/>
      <c r="C60" s="379"/>
      <c r="D60" s="379"/>
      <c r="E60" s="379"/>
      <c r="F60" s="379"/>
      <c r="G60" s="379"/>
      <c r="H60" s="379"/>
      <c r="I60" s="379"/>
      <c r="J60" s="379"/>
      <c r="K60" s="379"/>
      <c r="M60" s="233"/>
    </row>
    <row r="61" spans="1:13" s="111" customFormat="1" ht="11.25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M61" s="234"/>
    </row>
    <row r="62" spans="1:13" s="110" customFormat="1" ht="11.25" customHeight="1">
      <c r="A62" s="367" t="s">
        <v>149</v>
      </c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M62" s="233"/>
    </row>
    <row r="63" spans="1:13" s="113" customFormat="1" ht="11.25">
      <c r="A63" s="367" t="s">
        <v>86</v>
      </c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M63" s="235"/>
    </row>
    <row r="64" spans="1:13" s="113" customFormat="1" ht="11.25" customHeight="1">
      <c r="A64" s="114"/>
      <c r="B64" s="90"/>
      <c r="C64" s="90"/>
      <c r="D64" s="90"/>
      <c r="E64" s="90"/>
      <c r="F64" s="196"/>
      <c r="G64" s="196"/>
      <c r="H64" s="115"/>
      <c r="I64" s="196"/>
      <c r="J64" s="197"/>
      <c r="K64" s="197"/>
      <c r="M64" s="235"/>
    </row>
    <row r="71" ht="12.75">
      <c r="G71" s="208"/>
    </row>
  </sheetData>
  <sheetProtection/>
  <mergeCells count="74">
    <mergeCell ref="A1:K1"/>
    <mergeCell ref="A2:K2"/>
    <mergeCell ref="A3:K3"/>
    <mergeCell ref="A4:K4"/>
    <mergeCell ref="A5:E5"/>
    <mergeCell ref="H5:I5"/>
    <mergeCell ref="A6:E6"/>
    <mergeCell ref="H6:I6"/>
    <mergeCell ref="A7:E7"/>
    <mergeCell ref="H7:I7"/>
    <mergeCell ref="A8:K8"/>
    <mergeCell ref="A9:E9"/>
    <mergeCell ref="H9:I9"/>
    <mergeCell ref="B10:E10"/>
    <mergeCell ref="H10:I10"/>
    <mergeCell ref="H11:I11"/>
    <mergeCell ref="H12:I12"/>
    <mergeCell ref="H13:I13"/>
    <mergeCell ref="H14:I14"/>
    <mergeCell ref="H16:I16"/>
    <mergeCell ref="B17:E17"/>
    <mergeCell ref="H17:I17"/>
    <mergeCell ref="C18:E18"/>
    <mergeCell ref="H18:I18"/>
    <mergeCell ref="C19:E19"/>
    <mergeCell ref="H19:I19"/>
    <mergeCell ref="C20:E20"/>
    <mergeCell ref="H20:I20"/>
    <mergeCell ref="B21:E21"/>
    <mergeCell ref="H21:I21"/>
    <mergeCell ref="H22:I22"/>
    <mergeCell ref="H23:I23"/>
    <mergeCell ref="B34:E34"/>
    <mergeCell ref="H34:I34"/>
    <mergeCell ref="H24:I24"/>
    <mergeCell ref="B25:E25"/>
    <mergeCell ref="H25:I25"/>
    <mergeCell ref="H26:I26"/>
    <mergeCell ref="H27:I27"/>
    <mergeCell ref="B28:E28"/>
    <mergeCell ref="H28:I28"/>
    <mergeCell ref="H42:I42"/>
    <mergeCell ref="H29:I29"/>
    <mergeCell ref="H30:I30"/>
    <mergeCell ref="H31:I31"/>
    <mergeCell ref="H32:I32"/>
    <mergeCell ref="H33:I33"/>
    <mergeCell ref="H43:I43"/>
    <mergeCell ref="H45:I45"/>
    <mergeCell ref="A46:K46"/>
    <mergeCell ref="A52:E52"/>
    <mergeCell ref="H52:I52"/>
    <mergeCell ref="H35:I35"/>
    <mergeCell ref="H36:I36"/>
    <mergeCell ref="H37:I37"/>
    <mergeCell ref="B38:E38"/>
    <mergeCell ref="H38:I38"/>
    <mergeCell ref="A54:E54"/>
    <mergeCell ref="H54:I54"/>
    <mergeCell ref="A55:K55"/>
    <mergeCell ref="A47:E47"/>
    <mergeCell ref="H47:I47"/>
    <mergeCell ref="A48:E48"/>
    <mergeCell ref="H48:I48"/>
    <mergeCell ref="A49:E49"/>
    <mergeCell ref="H49:I49"/>
    <mergeCell ref="A62:K62"/>
    <mergeCell ref="A63:K63"/>
    <mergeCell ref="A56:K56"/>
    <mergeCell ref="A57:K57"/>
    <mergeCell ref="A58:K58"/>
    <mergeCell ref="A59:K59"/>
    <mergeCell ref="A60:K60"/>
    <mergeCell ref="A61:K6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2.7109375" style="114" customWidth="1"/>
    <col min="2" max="4" width="2.7109375" style="90" customWidth="1"/>
    <col min="5" max="5" width="56.421875" style="90" customWidth="1"/>
    <col min="6" max="6" width="12.7109375" style="90" customWidth="1"/>
    <col min="7" max="7" width="12.7109375" style="198" customWidth="1"/>
    <col min="8" max="8" width="11.7109375" style="115" customWidth="1"/>
    <col min="9" max="9" width="1.28515625" style="196" bestFit="1" customWidth="1"/>
    <col min="10" max="11" width="12.7109375" style="158" customWidth="1"/>
    <col min="12" max="16384" width="9.140625" style="114" customWidth="1"/>
  </cols>
  <sheetData>
    <row r="1" spans="1:11" s="91" customFormat="1" ht="15" customHeight="1">
      <c r="A1" s="357"/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s="92" customFormat="1" ht="12.75" customHeight="1">
      <c r="A2" s="359" t="s">
        <v>138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s="91" customFormat="1" ht="14.25" customHeigh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</row>
    <row r="4" spans="1:11" s="91" customFormat="1" ht="14.25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</row>
    <row r="5" spans="1:11" s="96" customFormat="1" ht="12" customHeight="1">
      <c r="A5" s="409"/>
      <c r="B5" s="409"/>
      <c r="C5" s="409"/>
      <c r="D5" s="409"/>
      <c r="E5" s="410"/>
      <c r="F5" s="86" t="s">
        <v>1</v>
      </c>
      <c r="G5" s="184" t="s">
        <v>2</v>
      </c>
      <c r="H5" s="411" t="s">
        <v>3</v>
      </c>
      <c r="I5" s="411"/>
      <c r="J5" s="153" t="s">
        <v>4</v>
      </c>
      <c r="K5" s="153" t="s">
        <v>5</v>
      </c>
    </row>
    <row r="6" spans="1:11" s="96" customFormat="1" ht="12" customHeight="1">
      <c r="A6" s="401"/>
      <c r="B6" s="401"/>
      <c r="C6" s="401"/>
      <c r="D6" s="401"/>
      <c r="E6" s="402"/>
      <c r="F6" s="87"/>
      <c r="G6" s="185" t="s">
        <v>89</v>
      </c>
      <c r="H6" s="403" t="s">
        <v>7</v>
      </c>
      <c r="I6" s="404"/>
      <c r="J6" s="154" t="s">
        <v>8</v>
      </c>
      <c r="K6" s="154" t="s">
        <v>9</v>
      </c>
    </row>
    <row r="7" spans="1:11" s="96" customFormat="1" ht="12" customHeight="1">
      <c r="A7" s="401"/>
      <c r="B7" s="401"/>
      <c r="C7" s="401"/>
      <c r="D7" s="401"/>
      <c r="E7" s="401"/>
      <c r="F7" s="88"/>
      <c r="G7" s="186"/>
      <c r="H7" s="405" t="s">
        <v>10</v>
      </c>
      <c r="I7" s="406"/>
      <c r="J7" s="155"/>
      <c r="K7" s="155"/>
    </row>
    <row r="8" spans="1:11" s="100" customFormat="1" ht="12" customHeight="1">
      <c r="A8" s="407"/>
      <c r="B8" s="407"/>
      <c r="C8" s="407"/>
      <c r="D8" s="407"/>
      <c r="E8" s="407"/>
      <c r="F8" s="407"/>
      <c r="G8" s="407"/>
      <c r="H8" s="407"/>
      <c r="I8" s="407"/>
      <c r="J8" s="407"/>
      <c r="K8" s="407"/>
    </row>
    <row r="9" spans="1:11" s="102" customFormat="1" ht="11.25" customHeight="1">
      <c r="A9" s="380" t="s">
        <v>13</v>
      </c>
      <c r="B9" s="380"/>
      <c r="C9" s="380"/>
      <c r="D9" s="380"/>
      <c r="E9" s="380"/>
      <c r="F9" s="116">
        <v>994</v>
      </c>
      <c r="G9" s="29" t="s">
        <v>12</v>
      </c>
      <c r="H9" s="398" t="s">
        <v>12</v>
      </c>
      <c r="I9" s="399"/>
      <c r="J9" s="174">
        <v>40623395.15</v>
      </c>
      <c r="K9" s="139">
        <v>40868.61</v>
      </c>
    </row>
    <row r="10" spans="2:11" s="102" customFormat="1" ht="11.25" customHeight="1">
      <c r="B10" s="373" t="s">
        <v>100</v>
      </c>
      <c r="C10" s="373"/>
      <c r="D10" s="373"/>
      <c r="E10" s="373"/>
      <c r="F10" s="29" t="s">
        <v>12</v>
      </c>
      <c r="G10" s="29" t="s">
        <v>12</v>
      </c>
      <c r="H10" s="398" t="s">
        <v>12</v>
      </c>
      <c r="I10" s="399"/>
      <c r="J10" s="156">
        <v>13458295.1</v>
      </c>
      <c r="K10" s="140" t="s">
        <v>12</v>
      </c>
    </row>
    <row r="11" spans="3:11" s="105" customFormat="1" ht="11.25" customHeight="1">
      <c r="C11" s="57" t="s">
        <v>110</v>
      </c>
      <c r="D11" s="57"/>
      <c r="E11" s="57"/>
      <c r="F11" s="36">
        <v>674</v>
      </c>
      <c r="G11" s="123">
        <v>10523.92</v>
      </c>
      <c r="H11" s="400" t="s">
        <v>12</v>
      </c>
      <c r="I11" s="399"/>
      <c r="J11" s="52">
        <v>3531144.5</v>
      </c>
      <c r="K11" s="141">
        <v>5239.09</v>
      </c>
    </row>
    <row r="12" spans="3:11" s="105" customFormat="1" ht="11.25" customHeight="1">
      <c r="C12" s="187" t="s">
        <v>111</v>
      </c>
      <c r="D12" s="188"/>
      <c r="E12" s="188"/>
      <c r="F12" s="36">
        <v>485</v>
      </c>
      <c r="G12" s="123">
        <v>3274.9</v>
      </c>
      <c r="H12" s="400" t="s">
        <v>12</v>
      </c>
      <c r="I12" s="399"/>
      <c r="J12" s="52">
        <v>1838746.6</v>
      </c>
      <c r="K12" s="141">
        <v>3791.23</v>
      </c>
    </row>
    <row r="13" spans="3:13" s="105" customFormat="1" ht="11.25" customHeight="1">
      <c r="C13" s="187" t="s">
        <v>112</v>
      </c>
      <c r="D13" s="188"/>
      <c r="E13" s="188"/>
      <c r="F13" s="36">
        <v>120</v>
      </c>
      <c r="G13" s="122">
        <v>717.95</v>
      </c>
      <c r="H13" s="400" t="s">
        <v>12</v>
      </c>
      <c r="I13" s="399"/>
      <c r="J13" s="52">
        <v>213800.05</v>
      </c>
      <c r="K13" s="141">
        <v>1781.67</v>
      </c>
      <c r="M13" s="189"/>
    </row>
    <row r="14" spans="3:11" s="105" customFormat="1" ht="11.25" customHeight="1">
      <c r="C14" s="187" t="s">
        <v>113</v>
      </c>
      <c r="D14" s="188"/>
      <c r="E14" s="188"/>
      <c r="F14" s="36">
        <v>171</v>
      </c>
      <c r="G14" s="122">
        <v>181.8</v>
      </c>
      <c r="H14" s="393" t="s">
        <v>12</v>
      </c>
      <c r="I14" s="390"/>
      <c r="J14" s="52">
        <v>381696.5</v>
      </c>
      <c r="K14" s="141">
        <v>2232.14</v>
      </c>
    </row>
    <row r="15" spans="3:11" s="105" customFormat="1" ht="11.25" customHeight="1">
      <c r="C15" s="187" t="s">
        <v>114</v>
      </c>
      <c r="D15" s="188"/>
      <c r="E15" s="188"/>
      <c r="F15" s="36">
        <v>445</v>
      </c>
      <c r="G15" s="36" t="s">
        <v>12</v>
      </c>
      <c r="H15" s="38">
        <v>8842.9</v>
      </c>
      <c r="I15" s="133">
        <v>1</v>
      </c>
      <c r="J15" s="52">
        <v>3271869.25</v>
      </c>
      <c r="K15" s="141">
        <v>7352.52</v>
      </c>
    </row>
    <row r="16" spans="2:11" s="105" customFormat="1" ht="11.25" customHeight="1">
      <c r="B16" s="102"/>
      <c r="C16" s="187" t="s">
        <v>115</v>
      </c>
      <c r="D16" s="188"/>
      <c r="E16" s="188"/>
      <c r="F16" s="36">
        <v>239</v>
      </c>
      <c r="G16" s="36" t="s">
        <v>12</v>
      </c>
      <c r="H16" s="393" t="s">
        <v>12</v>
      </c>
      <c r="I16" s="390"/>
      <c r="J16" s="52">
        <v>4221038.2</v>
      </c>
      <c r="K16" s="141">
        <v>17661.25</v>
      </c>
    </row>
    <row r="17" spans="2:11" s="102" customFormat="1" ht="11.25" customHeight="1">
      <c r="B17" s="391" t="s">
        <v>101</v>
      </c>
      <c r="C17" s="394"/>
      <c r="D17" s="394"/>
      <c r="E17" s="394"/>
      <c r="F17" s="29" t="s">
        <v>12</v>
      </c>
      <c r="G17" s="29" t="s">
        <v>12</v>
      </c>
      <c r="H17" s="396" t="s">
        <v>12</v>
      </c>
      <c r="I17" s="390"/>
      <c r="J17" s="147">
        <v>14175444.8</v>
      </c>
      <c r="K17" s="140" t="s">
        <v>12</v>
      </c>
    </row>
    <row r="18" spans="3:11" s="105" customFormat="1" ht="11.25" customHeight="1">
      <c r="C18" s="397" t="s">
        <v>116</v>
      </c>
      <c r="D18" s="397"/>
      <c r="E18" s="397"/>
      <c r="F18" s="42">
        <v>745</v>
      </c>
      <c r="G18" s="124">
        <v>13076.58</v>
      </c>
      <c r="H18" s="393" t="s">
        <v>12</v>
      </c>
      <c r="I18" s="390"/>
      <c r="J18" s="159">
        <v>10131817.75</v>
      </c>
      <c r="K18" s="141">
        <v>13599.76</v>
      </c>
    </row>
    <row r="19" spans="3:11" s="105" customFormat="1" ht="11.25" customHeight="1">
      <c r="C19" s="397" t="s">
        <v>117</v>
      </c>
      <c r="D19" s="394"/>
      <c r="E19" s="394"/>
      <c r="F19" s="36">
        <v>665</v>
      </c>
      <c r="G19" s="123">
        <v>10453.73</v>
      </c>
      <c r="H19" s="393" t="s">
        <v>12</v>
      </c>
      <c r="I19" s="390"/>
      <c r="J19" s="52">
        <v>3358079.2</v>
      </c>
      <c r="K19" s="141">
        <v>5049.74</v>
      </c>
    </row>
    <row r="20" spans="2:11" s="105" customFormat="1" ht="11.25" customHeight="1">
      <c r="B20" s="102"/>
      <c r="C20" s="397" t="s">
        <v>118</v>
      </c>
      <c r="D20" s="394"/>
      <c r="E20" s="394"/>
      <c r="F20" s="36">
        <v>420</v>
      </c>
      <c r="G20" s="122">
        <v>1713.87</v>
      </c>
      <c r="H20" s="393" t="s">
        <v>12</v>
      </c>
      <c r="I20" s="390"/>
      <c r="J20" s="52">
        <v>685547.85</v>
      </c>
      <c r="K20" s="141">
        <v>1632.26</v>
      </c>
    </row>
    <row r="21" spans="2:11" s="102" customFormat="1" ht="11.25" customHeight="1">
      <c r="B21" s="391" t="s">
        <v>102</v>
      </c>
      <c r="C21" s="394"/>
      <c r="D21" s="394"/>
      <c r="E21" s="394"/>
      <c r="F21" s="84" t="s">
        <v>12</v>
      </c>
      <c r="G21" s="84" t="s">
        <v>12</v>
      </c>
      <c r="H21" s="396" t="s">
        <v>12</v>
      </c>
      <c r="I21" s="390"/>
      <c r="J21" s="147">
        <v>5469968</v>
      </c>
      <c r="K21" s="140" t="s">
        <v>12</v>
      </c>
    </row>
    <row r="22" spans="3:11" s="105" customFormat="1" ht="11.25" customHeight="1">
      <c r="C22" s="187" t="s">
        <v>119</v>
      </c>
      <c r="D22" s="187"/>
      <c r="E22" s="187"/>
      <c r="F22" s="36">
        <v>855</v>
      </c>
      <c r="G22" s="122" t="s">
        <v>12</v>
      </c>
      <c r="H22" s="393" t="s">
        <v>12</v>
      </c>
      <c r="I22" s="390"/>
      <c r="J22" s="52">
        <v>4061326.2</v>
      </c>
      <c r="K22" s="141">
        <v>4750.09</v>
      </c>
    </row>
    <row r="23" spans="3:11" s="105" customFormat="1" ht="11.25" customHeight="1">
      <c r="C23" s="187" t="s">
        <v>120</v>
      </c>
      <c r="D23" s="188"/>
      <c r="E23" s="188"/>
      <c r="F23" s="36">
        <v>347</v>
      </c>
      <c r="G23" s="123" t="s">
        <v>12</v>
      </c>
      <c r="H23" s="393" t="s">
        <v>12</v>
      </c>
      <c r="I23" s="390"/>
      <c r="J23" s="52">
        <v>1267778.05</v>
      </c>
      <c r="K23" s="141">
        <v>3653.54</v>
      </c>
    </row>
    <row r="24" spans="2:11" s="105" customFormat="1" ht="11.25" customHeight="1">
      <c r="B24" s="102"/>
      <c r="C24" s="187" t="s">
        <v>121</v>
      </c>
      <c r="D24" s="188"/>
      <c r="E24" s="188"/>
      <c r="F24" s="42">
        <v>347</v>
      </c>
      <c r="G24" s="124" t="s">
        <v>12</v>
      </c>
      <c r="H24" s="393" t="s">
        <v>12</v>
      </c>
      <c r="I24" s="390"/>
      <c r="J24" s="159">
        <v>140863.75</v>
      </c>
      <c r="K24" s="141">
        <v>405.95</v>
      </c>
    </row>
    <row r="25" spans="2:11" s="102" customFormat="1" ht="11.25" customHeight="1">
      <c r="B25" s="391" t="s">
        <v>103</v>
      </c>
      <c r="C25" s="394"/>
      <c r="D25" s="394"/>
      <c r="E25" s="394"/>
      <c r="F25" s="84" t="s">
        <v>12</v>
      </c>
      <c r="G25" s="121"/>
      <c r="H25" s="396" t="s">
        <v>12</v>
      </c>
      <c r="I25" s="390"/>
      <c r="J25" s="147">
        <v>843548.85</v>
      </c>
      <c r="K25" s="140">
        <v>2849.83</v>
      </c>
    </row>
    <row r="26" spans="3:11" s="105" customFormat="1" ht="11.25" customHeight="1">
      <c r="C26" s="187" t="s">
        <v>122</v>
      </c>
      <c r="D26" s="187"/>
      <c r="E26" s="187"/>
      <c r="F26" s="36">
        <v>296</v>
      </c>
      <c r="G26" s="122" t="s">
        <v>12</v>
      </c>
      <c r="H26" s="393" t="s">
        <v>12</v>
      </c>
      <c r="I26" s="390"/>
      <c r="J26" s="52">
        <v>759194.25</v>
      </c>
      <c r="K26" s="52">
        <v>2564.85</v>
      </c>
    </row>
    <row r="27" spans="3:11" s="105" customFormat="1" ht="11.25" customHeight="1">
      <c r="C27" s="187" t="s">
        <v>123</v>
      </c>
      <c r="D27" s="188"/>
      <c r="E27" s="188"/>
      <c r="F27" s="46">
        <v>296</v>
      </c>
      <c r="G27" s="125" t="s">
        <v>12</v>
      </c>
      <c r="H27" s="393" t="s">
        <v>12</v>
      </c>
      <c r="I27" s="390"/>
      <c r="J27" s="52">
        <v>84354.6</v>
      </c>
      <c r="K27" s="52">
        <v>284.98</v>
      </c>
    </row>
    <row r="28" spans="2:11" s="102" customFormat="1" ht="11.25" customHeight="1">
      <c r="B28" s="391" t="s">
        <v>104</v>
      </c>
      <c r="C28" s="394"/>
      <c r="D28" s="394"/>
      <c r="E28" s="394"/>
      <c r="F28" s="29" t="s">
        <v>12</v>
      </c>
      <c r="G28" s="121" t="s">
        <v>12</v>
      </c>
      <c r="H28" s="396" t="s">
        <v>12</v>
      </c>
      <c r="I28" s="371"/>
      <c r="J28" s="147">
        <v>4830543.4</v>
      </c>
      <c r="K28" s="140" t="s">
        <v>12</v>
      </c>
    </row>
    <row r="29" spans="2:11" s="102" customFormat="1" ht="11.25" customHeight="1">
      <c r="B29" s="103"/>
      <c r="C29" s="187" t="s">
        <v>124</v>
      </c>
      <c r="D29" s="187"/>
      <c r="E29" s="187"/>
      <c r="F29" s="42">
        <v>128</v>
      </c>
      <c r="G29" s="128">
        <v>2371.7</v>
      </c>
      <c r="H29" s="393" t="s">
        <v>12</v>
      </c>
      <c r="I29" s="390"/>
      <c r="J29" s="159">
        <v>576829.4</v>
      </c>
      <c r="K29" s="38">
        <v>0</v>
      </c>
    </row>
    <row r="30" spans="3:11" s="105" customFormat="1" ht="11.25" customHeight="1">
      <c r="C30" s="187" t="s">
        <v>125</v>
      </c>
      <c r="D30" s="188"/>
      <c r="E30" s="188"/>
      <c r="F30" s="42">
        <v>47</v>
      </c>
      <c r="G30" s="124">
        <v>201.86</v>
      </c>
      <c r="H30" s="393" t="s">
        <v>12</v>
      </c>
      <c r="I30" s="390"/>
      <c r="J30" s="159">
        <v>80742.9</v>
      </c>
      <c r="K30" s="141">
        <v>1717.93</v>
      </c>
    </row>
    <row r="31" spans="3:14" s="105" customFormat="1" ht="11.25" customHeight="1">
      <c r="C31" s="187" t="s">
        <v>126</v>
      </c>
      <c r="D31" s="188"/>
      <c r="E31" s="188"/>
      <c r="F31" s="36">
        <v>497</v>
      </c>
      <c r="G31" s="123">
        <v>9531.25</v>
      </c>
      <c r="H31" s="393" t="s">
        <v>12</v>
      </c>
      <c r="I31" s="390"/>
      <c r="J31" s="52">
        <v>1870257.7</v>
      </c>
      <c r="K31" s="141">
        <v>3763.09</v>
      </c>
      <c r="N31" s="189"/>
    </row>
    <row r="32" spans="3:11" s="105" customFormat="1" ht="11.25" customHeight="1">
      <c r="C32" s="187" t="s">
        <v>127</v>
      </c>
      <c r="D32" s="188"/>
      <c r="E32" s="188"/>
      <c r="F32" s="36">
        <v>237</v>
      </c>
      <c r="G32" s="125" t="s">
        <v>12</v>
      </c>
      <c r="H32" s="368">
        <v>4704.82</v>
      </c>
      <c r="I32" s="390"/>
      <c r="J32" s="52">
        <v>431823.65</v>
      </c>
      <c r="K32" s="141">
        <v>1822.04</v>
      </c>
    </row>
    <row r="33" spans="2:11" s="105" customFormat="1" ht="11.25" customHeight="1">
      <c r="B33" s="102"/>
      <c r="C33" s="187" t="s">
        <v>128</v>
      </c>
      <c r="D33" s="188"/>
      <c r="E33" s="188"/>
      <c r="F33" s="36">
        <v>561</v>
      </c>
      <c r="G33" s="125" t="s">
        <v>12</v>
      </c>
      <c r="H33" s="393">
        <v>9718.25</v>
      </c>
      <c r="I33" s="390"/>
      <c r="J33" s="52">
        <v>1870889.75</v>
      </c>
      <c r="K33" s="141">
        <v>3334.92</v>
      </c>
    </row>
    <row r="34" spans="2:11" s="102" customFormat="1" ht="11.25" customHeight="1">
      <c r="B34" s="391" t="s">
        <v>105</v>
      </c>
      <c r="C34" s="394"/>
      <c r="D34" s="394"/>
      <c r="E34" s="394"/>
      <c r="F34" s="84" t="s">
        <v>12</v>
      </c>
      <c r="G34" s="120" t="s">
        <v>12</v>
      </c>
      <c r="H34" s="395" t="s">
        <v>12</v>
      </c>
      <c r="I34" s="371"/>
      <c r="J34" s="147">
        <v>76597.45</v>
      </c>
      <c r="K34" s="140" t="s">
        <v>12</v>
      </c>
    </row>
    <row r="35" spans="3:11" s="105" customFormat="1" ht="11.25" customHeight="1">
      <c r="C35" s="187" t="s">
        <v>129</v>
      </c>
      <c r="D35" s="187"/>
      <c r="E35" s="187"/>
      <c r="F35" s="43">
        <v>18</v>
      </c>
      <c r="G35" s="122">
        <v>831.83</v>
      </c>
      <c r="H35" s="389" t="s">
        <v>12</v>
      </c>
      <c r="I35" s="390"/>
      <c r="J35" s="159">
        <v>24954.9</v>
      </c>
      <c r="K35" s="141">
        <v>1386.38</v>
      </c>
    </row>
    <row r="36" spans="3:11" s="105" customFormat="1" ht="11.25" customHeight="1">
      <c r="C36" s="187" t="s">
        <v>130</v>
      </c>
      <c r="D36" s="188"/>
      <c r="E36" s="188"/>
      <c r="F36" s="36">
        <v>8</v>
      </c>
      <c r="G36" s="123">
        <v>97.19</v>
      </c>
      <c r="H36" s="389" t="s">
        <v>12</v>
      </c>
      <c r="I36" s="390"/>
      <c r="J36" s="52">
        <v>28580</v>
      </c>
      <c r="K36" s="38">
        <v>3572.5</v>
      </c>
    </row>
    <row r="37" spans="2:11" s="105" customFormat="1" ht="11.25" customHeight="1">
      <c r="B37" s="102"/>
      <c r="C37" s="187" t="s">
        <v>131</v>
      </c>
      <c r="D37" s="188"/>
      <c r="E37" s="188"/>
      <c r="F37" s="42">
        <v>7</v>
      </c>
      <c r="G37" s="124" t="s">
        <v>12</v>
      </c>
      <c r="H37" s="389" t="s">
        <v>12</v>
      </c>
      <c r="I37" s="390"/>
      <c r="J37" s="159">
        <v>23062.55</v>
      </c>
      <c r="K37" s="38">
        <v>3294.65</v>
      </c>
    </row>
    <row r="38" spans="2:11" s="102" customFormat="1" ht="11.25" customHeight="1">
      <c r="B38" s="391" t="s">
        <v>106</v>
      </c>
      <c r="C38" s="394"/>
      <c r="D38" s="394"/>
      <c r="E38" s="394"/>
      <c r="F38" s="84">
        <v>594</v>
      </c>
      <c r="G38" s="121" t="s">
        <v>12</v>
      </c>
      <c r="H38" s="381" t="s">
        <v>12</v>
      </c>
      <c r="I38" s="390"/>
      <c r="J38" s="147">
        <v>1678229.3</v>
      </c>
      <c r="K38" s="140">
        <v>2825.3</v>
      </c>
    </row>
    <row r="39" spans="3:11" s="105" customFormat="1" ht="11.25" customHeight="1">
      <c r="C39" s="397" t="s">
        <v>27</v>
      </c>
      <c r="D39" s="397"/>
      <c r="E39" s="397"/>
      <c r="F39" s="36" t="s">
        <v>12</v>
      </c>
      <c r="G39" s="125" t="s">
        <v>12</v>
      </c>
      <c r="H39" s="411" t="s">
        <v>12</v>
      </c>
      <c r="I39" s="390"/>
      <c r="J39" s="52">
        <v>-21414.45</v>
      </c>
      <c r="K39" s="141" t="s">
        <v>12</v>
      </c>
    </row>
    <row r="40" spans="3:11" s="105" customFormat="1" ht="11.25" customHeight="1">
      <c r="C40" s="397" t="s">
        <v>132</v>
      </c>
      <c r="D40" s="394"/>
      <c r="E40" s="394"/>
      <c r="F40" s="36" t="s">
        <v>12</v>
      </c>
      <c r="G40" s="125" t="s">
        <v>12</v>
      </c>
      <c r="H40" s="411" t="s">
        <v>12</v>
      </c>
      <c r="I40" s="390"/>
      <c r="J40" s="52">
        <v>-180450.9</v>
      </c>
      <c r="K40" s="141" t="s">
        <v>12</v>
      </c>
    </row>
    <row r="41" spans="3:11" s="105" customFormat="1" ht="11.25" customHeight="1">
      <c r="C41" s="416" t="s">
        <v>133</v>
      </c>
      <c r="D41" s="417"/>
      <c r="E41" s="417"/>
      <c r="F41" s="46" t="s">
        <v>12</v>
      </c>
      <c r="G41" s="46">
        <v>0</v>
      </c>
      <c r="H41" s="412">
        <v>0</v>
      </c>
      <c r="I41" s="383"/>
      <c r="J41" s="46">
        <v>292633.6</v>
      </c>
      <c r="K41" s="183" t="s">
        <v>12</v>
      </c>
    </row>
    <row r="42" spans="1:11" s="102" customFormat="1" ht="11.25" customHeight="1">
      <c r="A42" s="413"/>
      <c r="B42" s="406"/>
      <c r="C42" s="406"/>
      <c r="D42" s="406"/>
      <c r="E42" s="406"/>
      <c r="F42" s="406"/>
      <c r="G42" s="406"/>
      <c r="H42" s="406"/>
      <c r="I42" s="406"/>
      <c r="J42" s="406"/>
      <c r="K42" s="406"/>
    </row>
    <row r="43" spans="1:11" s="102" customFormat="1" ht="11.25" customHeight="1">
      <c r="A43" s="382" t="s">
        <v>107</v>
      </c>
      <c r="B43" s="382"/>
      <c r="C43" s="382"/>
      <c r="D43" s="382"/>
      <c r="E43" s="382"/>
      <c r="F43" s="116">
        <v>28</v>
      </c>
      <c r="G43" s="120">
        <v>177.44</v>
      </c>
      <c r="H43" s="372" t="s">
        <v>12</v>
      </c>
      <c r="I43" s="383"/>
      <c r="J43" s="174">
        <v>165237.15</v>
      </c>
      <c r="K43" s="139">
        <v>5901.33</v>
      </c>
    </row>
    <row r="44" spans="1:11" s="102" customFormat="1" ht="11.25" customHeight="1">
      <c r="A44" s="414"/>
      <c r="B44" s="414"/>
      <c r="C44" s="414"/>
      <c r="D44" s="414"/>
      <c r="E44" s="414"/>
      <c r="F44" s="415"/>
      <c r="G44" s="415"/>
      <c r="H44" s="415"/>
      <c r="I44" s="415"/>
      <c r="J44" s="415"/>
      <c r="K44" s="415"/>
    </row>
    <row r="45" spans="1:11" s="102" customFormat="1" ht="11.25" customHeight="1">
      <c r="A45" s="382" t="s">
        <v>108</v>
      </c>
      <c r="B45" s="418"/>
      <c r="C45" s="418"/>
      <c r="D45" s="418"/>
      <c r="E45" s="418"/>
      <c r="F45" s="116">
        <f>485+171</f>
        <v>656</v>
      </c>
      <c r="G45" s="120">
        <f>+G12+G14</f>
        <v>3456.7000000000003</v>
      </c>
      <c r="H45" s="372" t="s">
        <v>12</v>
      </c>
      <c r="I45" s="372"/>
      <c r="J45" s="174">
        <v>682982.45</v>
      </c>
      <c r="K45" s="139">
        <f>+J45/F45</f>
        <v>1041.1317835365853</v>
      </c>
    </row>
    <row r="46" spans="1:11" s="102" customFormat="1" ht="11.25" customHeight="1">
      <c r="A46" s="382" t="s">
        <v>139</v>
      </c>
      <c r="B46" s="418"/>
      <c r="C46" s="418"/>
      <c r="D46" s="418"/>
      <c r="E46" s="418"/>
      <c r="F46" s="116">
        <v>299</v>
      </c>
      <c r="G46" s="120" t="s">
        <v>12</v>
      </c>
      <c r="H46" s="372" t="s">
        <v>12</v>
      </c>
      <c r="I46" s="372"/>
      <c r="J46" s="174">
        <v>132859.35</v>
      </c>
      <c r="K46" s="139">
        <v>444.34565217391304</v>
      </c>
    </row>
    <row r="47" spans="1:11" s="102" customFormat="1" ht="11.25" customHeight="1">
      <c r="A47" s="382" t="s">
        <v>140</v>
      </c>
      <c r="B47" s="418"/>
      <c r="C47" s="418"/>
      <c r="D47" s="418"/>
      <c r="E47" s="418"/>
      <c r="F47" s="116">
        <v>40</v>
      </c>
      <c r="G47" s="120" t="s">
        <v>12</v>
      </c>
      <c r="H47" s="372" t="s">
        <v>12</v>
      </c>
      <c r="I47" s="372"/>
      <c r="J47" s="174">
        <v>22889.9</v>
      </c>
      <c r="K47" s="139">
        <v>572.25</v>
      </c>
    </row>
    <row r="48" spans="1:11" s="105" customFormat="1" ht="11.25" customHeight="1">
      <c r="A48" s="415"/>
      <c r="B48" s="415"/>
      <c r="C48" s="415"/>
      <c r="D48" s="415"/>
      <c r="E48" s="415"/>
      <c r="F48" s="415"/>
      <c r="G48" s="415"/>
      <c r="H48" s="415"/>
      <c r="I48" s="415"/>
      <c r="J48" s="415"/>
      <c r="K48" s="415"/>
    </row>
    <row r="49" spans="1:11" s="102" customFormat="1" ht="11.25" customHeight="1">
      <c r="A49" s="382" t="s">
        <v>109</v>
      </c>
      <c r="B49" s="382"/>
      <c r="C49" s="382"/>
      <c r="D49" s="382"/>
      <c r="E49" s="382"/>
      <c r="F49" s="116">
        <v>994</v>
      </c>
      <c r="G49" s="120" t="s">
        <v>12</v>
      </c>
      <c r="H49" s="384" t="s">
        <v>12</v>
      </c>
      <c r="I49" s="385"/>
      <c r="J49" s="174">
        <f>+J9+J43+J45+J46+J47</f>
        <v>41627364</v>
      </c>
      <c r="K49" s="139">
        <f>+J49/F49</f>
        <v>41878.635814889334</v>
      </c>
    </row>
    <row r="50" spans="1:11" s="105" customFormat="1" ht="11.25" customHeight="1">
      <c r="A50" s="414"/>
      <c r="B50" s="414"/>
      <c r="C50" s="414"/>
      <c r="D50" s="414"/>
      <c r="E50" s="414"/>
      <c r="F50" s="414"/>
      <c r="G50" s="414"/>
      <c r="H50" s="414"/>
      <c r="I50" s="414"/>
      <c r="J50" s="414"/>
      <c r="K50" s="414"/>
    </row>
    <row r="51" spans="1:11" s="192" customFormat="1" ht="6" customHeight="1">
      <c r="A51" s="349"/>
      <c r="B51" s="349"/>
      <c r="C51" s="349"/>
      <c r="D51" s="349"/>
      <c r="E51" s="349"/>
      <c r="F51" s="349"/>
      <c r="G51" s="349"/>
      <c r="H51" s="349"/>
      <c r="I51" s="349"/>
      <c r="J51" s="349"/>
      <c r="K51" s="349"/>
    </row>
    <row r="52" spans="1:11" s="193" customFormat="1" ht="12.75">
      <c r="A52" s="375" t="s">
        <v>137</v>
      </c>
      <c r="B52" s="419"/>
      <c r="C52" s="419"/>
      <c r="D52" s="419"/>
      <c r="E52" s="419"/>
      <c r="F52" s="419"/>
      <c r="G52" s="419"/>
      <c r="H52" s="419"/>
      <c r="I52" s="419"/>
      <c r="J52" s="419"/>
      <c r="K52" s="419"/>
    </row>
    <row r="53" spans="1:11" s="194" customFormat="1" ht="5.25" customHeight="1">
      <c r="A53" s="376"/>
      <c r="B53" s="376"/>
      <c r="C53" s="376"/>
      <c r="D53" s="376"/>
      <c r="E53" s="376"/>
      <c r="F53" s="376"/>
      <c r="G53" s="376"/>
      <c r="H53" s="376"/>
      <c r="I53" s="376"/>
      <c r="J53" s="376"/>
      <c r="K53" s="376"/>
    </row>
    <row r="54" spans="1:11" s="195" customFormat="1" ht="11.25" customHeight="1">
      <c r="A54" s="377" t="s">
        <v>134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</row>
    <row r="55" spans="1:11" s="110" customFormat="1" ht="5.25" customHeight="1">
      <c r="A55" s="378"/>
      <c r="B55" s="378"/>
      <c r="C55" s="378"/>
      <c r="D55" s="378"/>
      <c r="E55" s="378"/>
      <c r="F55" s="378"/>
      <c r="G55" s="378"/>
      <c r="H55" s="378"/>
      <c r="I55" s="378"/>
      <c r="J55" s="378"/>
      <c r="K55" s="378"/>
    </row>
    <row r="56" spans="1:11" s="111" customFormat="1" ht="11.25">
      <c r="A56" s="379" t="s">
        <v>135</v>
      </c>
      <c r="B56" s="379"/>
      <c r="C56" s="379"/>
      <c r="D56" s="379"/>
      <c r="E56" s="379"/>
      <c r="F56" s="379"/>
      <c r="G56" s="379"/>
      <c r="H56" s="379"/>
      <c r="I56" s="379"/>
      <c r="J56" s="379"/>
      <c r="K56" s="379"/>
    </row>
    <row r="57" spans="1:11" s="110" customFormat="1" ht="5.25" customHeight="1">
      <c r="A57" s="367"/>
      <c r="B57" s="367"/>
      <c r="C57" s="367"/>
      <c r="D57" s="367"/>
      <c r="E57" s="367"/>
      <c r="F57" s="367"/>
      <c r="G57" s="367"/>
      <c r="H57" s="367"/>
      <c r="I57" s="367"/>
      <c r="J57" s="367"/>
      <c r="K57" s="367"/>
    </row>
    <row r="58" spans="1:11" s="113" customFormat="1" ht="11.25">
      <c r="A58" s="367" t="s">
        <v>141</v>
      </c>
      <c r="B58" s="367"/>
      <c r="C58" s="367"/>
      <c r="D58" s="367"/>
      <c r="E58" s="367"/>
      <c r="F58" s="367"/>
      <c r="G58" s="367"/>
      <c r="H58" s="367"/>
      <c r="I58" s="367"/>
      <c r="J58" s="367"/>
      <c r="K58" s="367"/>
    </row>
    <row r="59" spans="1:11" s="113" customFormat="1" ht="11.25" customHeight="1">
      <c r="A59" s="367" t="s">
        <v>86</v>
      </c>
      <c r="B59" s="367"/>
      <c r="C59" s="367"/>
      <c r="D59" s="367"/>
      <c r="E59" s="367"/>
      <c r="F59" s="367"/>
      <c r="G59" s="367"/>
      <c r="H59" s="367"/>
      <c r="I59" s="367"/>
      <c r="J59" s="367"/>
      <c r="K59" s="367"/>
    </row>
    <row r="60" spans="6:11" ht="12.75">
      <c r="F60" s="196"/>
      <c r="G60" s="196"/>
      <c r="J60" s="197"/>
      <c r="K60" s="197"/>
    </row>
  </sheetData>
  <sheetProtection/>
  <mergeCells count="80">
    <mergeCell ref="A58:K58"/>
    <mergeCell ref="A59:K59"/>
    <mergeCell ref="A56:K56"/>
    <mergeCell ref="A57:K57"/>
    <mergeCell ref="A52:K52"/>
    <mergeCell ref="A53:K53"/>
    <mergeCell ref="A54:K54"/>
    <mergeCell ref="A55:K55"/>
    <mergeCell ref="A50:K50"/>
    <mergeCell ref="A51:K51"/>
    <mergeCell ref="A47:E47"/>
    <mergeCell ref="H47:I47"/>
    <mergeCell ref="A45:E45"/>
    <mergeCell ref="H45:I45"/>
    <mergeCell ref="A48:K48"/>
    <mergeCell ref="A49:E49"/>
    <mergeCell ref="H49:I49"/>
    <mergeCell ref="A46:E46"/>
    <mergeCell ref="H46:I46"/>
    <mergeCell ref="H40:I40"/>
    <mergeCell ref="H41:I41"/>
    <mergeCell ref="A42:K42"/>
    <mergeCell ref="A43:E43"/>
    <mergeCell ref="H43:I43"/>
    <mergeCell ref="A44:K44"/>
    <mergeCell ref="C40:E40"/>
    <mergeCell ref="C41:E41"/>
    <mergeCell ref="H35:I35"/>
    <mergeCell ref="H36:I36"/>
    <mergeCell ref="H37:I37"/>
    <mergeCell ref="B38:E38"/>
    <mergeCell ref="H38:I38"/>
    <mergeCell ref="H39:I39"/>
    <mergeCell ref="C39:E39"/>
    <mergeCell ref="H29:I29"/>
    <mergeCell ref="H30:I30"/>
    <mergeCell ref="H31:I31"/>
    <mergeCell ref="H32:I32"/>
    <mergeCell ref="H33:I33"/>
    <mergeCell ref="B34:E34"/>
    <mergeCell ref="H34:I34"/>
    <mergeCell ref="H24:I24"/>
    <mergeCell ref="B25:E25"/>
    <mergeCell ref="H25:I25"/>
    <mergeCell ref="H26:I26"/>
    <mergeCell ref="H27:I27"/>
    <mergeCell ref="B28:E28"/>
    <mergeCell ref="H28:I28"/>
    <mergeCell ref="C20:E20"/>
    <mergeCell ref="H20:I20"/>
    <mergeCell ref="B21:E21"/>
    <mergeCell ref="H21:I21"/>
    <mergeCell ref="H22:I22"/>
    <mergeCell ref="H23:I23"/>
    <mergeCell ref="H16:I16"/>
    <mergeCell ref="B17:E17"/>
    <mergeCell ref="H17:I17"/>
    <mergeCell ref="C18:E18"/>
    <mergeCell ref="H18:I18"/>
    <mergeCell ref="C19:E19"/>
    <mergeCell ref="H19:I19"/>
    <mergeCell ref="B10:E10"/>
    <mergeCell ref="H10:I10"/>
    <mergeCell ref="H11:I11"/>
    <mergeCell ref="H12:I12"/>
    <mergeCell ref="H13:I13"/>
    <mergeCell ref="H14:I14"/>
    <mergeCell ref="A6:E6"/>
    <mergeCell ref="H6:I6"/>
    <mergeCell ref="A7:E7"/>
    <mergeCell ref="H7:I7"/>
    <mergeCell ref="A8:K8"/>
    <mergeCell ref="A9:E9"/>
    <mergeCell ref="H9:I9"/>
    <mergeCell ref="A1:K1"/>
    <mergeCell ref="A2:K2"/>
    <mergeCell ref="A3:K3"/>
    <mergeCell ref="A4:K4"/>
    <mergeCell ref="A5:E5"/>
    <mergeCell ref="H5:I5"/>
  </mergeCells>
  <printOptions/>
  <pageMargins left="0" right="0" top="0" bottom="0" header="0" footer="0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2.7109375" style="1" customWidth="1"/>
    <col min="2" max="4" width="2.7109375" style="2" customWidth="1"/>
    <col min="5" max="5" width="56.421875" style="2" customWidth="1"/>
    <col min="6" max="6" width="12.7109375" style="2" customWidth="1"/>
    <col min="7" max="7" width="12.7109375" style="126" customWidth="1"/>
    <col min="8" max="8" width="11.7109375" style="3" customWidth="1"/>
    <col min="9" max="9" width="1.28515625" style="127" bestFit="1" customWidth="1"/>
    <col min="10" max="11" width="12.7109375" style="144" customWidth="1"/>
    <col min="12" max="12" width="9.140625" style="1" customWidth="1"/>
    <col min="13" max="13" width="10.8515625" style="1" bestFit="1" customWidth="1"/>
    <col min="14" max="16384" width="9.140625" style="1" customWidth="1"/>
  </cols>
  <sheetData>
    <row r="1" spans="1:11" s="4" customFormat="1" ht="15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</row>
    <row r="2" spans="1:11" s="5" customFormat="1" ht="12.75" customHeight="1">
      <c r="A2" s="433" t="s">
        <v>99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</row>
    <row r="3" spans="1:11" s="6" customFormat="1" ht="14.25" customHeight="1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</row>
    <row r="4" spans="1:11" s="6" customFormat="1" ht="14.25" customHeight="1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</row>
    <row r="5" spans="1:11" s="7" customFormat="1" ht="12" customHeight="1">
      <c r="A5" s="436"/>
      <c r="B5" s="436"/>
      <c r="C5" s="436"/>
      <c r="D5" s="436"/>
      <c r="E5" s="437"/>
      <c r="F5" s="10" t="s">
        <v>1</v>
      </c>
      <c r="G5" s="117" t="s">
        <v>2</v>
      </c>
      <c r="H5" s="440" t="s">
        <v>3</v>
      </c>
      <c r="I5" s="441"/>
      <c r="J5" s="136" t="s">
        <v>4</v>
      </c>
      <c r="K5" s="136" t="s">
        <v>5</v>
      </c>
    </row>
    <row r="6" spans="1:11" s="7" customFormat="1" ht="12" customHeight="1">
      <c r="A6" s="438"/>
      <c r="B6" s="438"/>
      <c r="C6" s="438"/>
      <c r="D6" s="438"/>
      <c r="E6" s="439"/>
      <c r="F6" s="12"/>
      <c r="G6" s="118" t="s">
        <v>89</v>
      </c>
      <c r="H6" s="442" t="s">
        <v>7</v>
      </c>
      <c r="I6" s="443"/>
      <c r="J6" s="137" t="s">
        <v>8</v>
      </c>
      <c r="K6" s="137" t="s">
        <v>9</v>
      </c>
    </row>
    <row r="7" spans="1:11" s="7" customFormat="1" ht="12" customHeight="1">
      <c r="A7" s="438"/>
      <c r="B7" s="438"/>
      <c r="C7" s="438"/>
      <c r="D7" s="438"/>
      <c r="E7" s="438"/>
      <c r="F7" s="9"/>
      <c r="G7" s="119"/>
      <c r="H7" s="450" t="s">
        <v>10</v>
      </c>
      <c r="I7" s="422"/>
      <c r="J7" s="138"/>
      <c r="K7" s="138"/>
    </row>
    <row r="8" spans="1:11" s="15" customFormat="1" ht="12" customHeight="1">
      <c r="A8" s="445"/>
      <c r="B8" s="445"/>
      <c r="C8" s="445"/>
      <c r="D8" s="445"/>
      <c r="E8" s="445"/>
      <c r="F8" s="445"/>
      <c r="G8" s="445"/>
      <c r="H8" s="445"/>
      <c r="I8" s="445"/>
      <c r="J8" s="445"/>
      <c r="K8" s="445"/>
    </row>
    <row r="9" spans="1:14" s="17" customFormat="1" ht="11.25" customHeight="1">
      <c r="A9" s="420" t="s">
        <v>13</v>
      </c>
      <c r="B9" s="420"/>
      <c r="C9" s="420"/>
      <c r="D9" s="420"/>
      <c r="E9" s="420"/>
      <c r="F9" s="116">
        <v>1019</v>
      </c>
      <c r="G9" s="29" t="s">
        <v>12</v>
      </c>
      <c r="H9" s="398" t="s">
        <v>12</v>
      </c>
      <c r="I9" s="429"/>
      <c r="J9" s="174">
        <v>40096583.00000001</v>
      </c>
      <c r="K9" s="139">
        <v>39348.9528949951</v>
      </c>
      <c r="M9" s="177"/>
      <c r="N9" s="177"/>
    </row>
    <row r="10" spans="2:11" s="17" customFormat="1" ht="11.25" customHeight="1">
      <c r="B10" s="425" t="s">
        <v>100</v>
      </c>
      <c r="C10" s="425"/>
      <c r="D10" s="425"/>
      <c r="E10" s="425"/>
      <c r="F10" s="29" t="s">
        <v>12</v>
      </c>
      <c r="G10" s="29" t="s">
        <v>12</v>
      </c>
      <c r="H10" s="398" t="s">
        <v>12</v>
      </c>
      <c r="I10" s="429"/>
      <c r="J10" s="156">
        <v>13333729.45</v>
      </c>
      <c r="K10" s="140" t="s">
        <v>12</v>
      </c>
    </row>
    <row r="11" spans="3:11" s="22" customFormat="1" ht="11.25" customHeight="1">
      <c r="C11" s="56" t="s">
        <v>110</v>
      </c>
      <c r="D11" s="56"/>
      <c r="E11" s="56"/>
      <c r="F11" s="36">
        <v>685</v>
      </c>
      <c r="G11" s="123">
        <v>10639.67</v>
      </c>
      <c r="H11" s="400" t="s">
        <v>12</v>
      </c>
      <c r="I11" s="429"/>
      <c r="J11" s="52">
        <v>3571801.5</v>
      </c>
      <c r="K11" s="141">
        <v>5214.308759124087</v>
      </c>
    </row>
    <row r="12" spans="3:11" s="22" customFormat="1" ht="11.25" customHeight="1">
      <c r="C12" s="130" t="s">
        <v>111</v>
      </c>
      <c r="D12" s="131"/>
      <c r="E12" s="131"/>
      <c r="F12" s="36">
        <v>495</v>
      </c>
      <c r="G12" s="123">
        <v>3237.3</v>
      </c>
      <c r="H12" s="400" t="s">
        <v>12</v>
      </c>
      <c r="I12" s="429"/>
      <c r="J12" s="52">
        <v>1812120.75</v>
      </c>
      <c r="K12" s="141">
        <v>3660.85</v>
      </c>
    </row>
    <row r="13" spans="3:13" s="22" customFormat="1" ht="11.25" customHeight="1">
      <c r="C13" s="130" t="s">
        <v>112</v>
      </c>
      <c r="D13" s="131"/>
      <c r="E13" s="131"/>
      <c r="F13" s="36">
        <v>118</v>
      </c>
      <c r="G13" s="122">
        <v>653.66</v>
      </c>
      <c r="H13" s="400" t="s">
        <v>12</v>
      </c>
      <c r="I13" s="429"/>
      <c r="J13" s="52">
        <v>204332.8</v>
      </c>
      <c r="K13" s="141">
        <v>1731.6338983050846</v>
      </c>
      <c r="M13" s="129"/>
    </row>
    <row r="14" spans="3:11" s="22" customFormat="1" ht="11.25" customHeight="1">
      <c r="C14" s="130" t="s">
        <v>113</v>
      </c>
      <c r="D14" s="131"/>
      <c r="E14" s="131"/>
      <c r="F14" s="36">
        <v>166</v>
      </c>
      <c r="G14" s="122">
        <v>172.47</v>
      </c>
      <c r="H14" s="393" t="s">
        <v>12</v>
      </c>
      <c r="I14" s="430"/>
      <c r="J14" s="52">
        <v>365949.5</v>
      </c>
      <c r="K14" s="141">
        <v>2204.515060240964</v>
      </c>
    </row>
    <row r="15" spans="3:11" s="22" customFormat="1" ht="11.25" customHeight="1">
      <c r="C15" s="130" t="s">
        <v>114</v>
      </c>
      <c r="D15" s="131"/>
      <c r="E15" s="131"/>
      <c r="F15" s="36">
        <v>452</v>
      </c>
      <c r="G15" s="36" t="s">
        <v>12</v>
      </c>
      <c r="H15" s="38">
        <v>8746.74</v>
      </c>
      <c r="I15" s="133">
        <v>1</v>
      </c>
      <c r="J15" s="52">
        <v>3236293.3</v>
      </c>
      <c r="K15" s="141">
        <v>7159.94092920354</v>
      </c>
    </row>
    <row r="16" spans="2:11" s="22" customFormat="1" ht="11.25" customHeight="1">
      <c r="B16" s="17"/>
      <c r="C16" s="130" t="s">
        <v>115</v>
      </c>
      <c r="D16" s="131"/>
      <c r="E16" s="131"/>
      <c r="F16" s="36">
        <v>245</v>
      </c>
      <c r="G16" s="36" t="s">
        <v>12</v>
      </c>
      <c r="H16" s="393" t="s">
        <v>12</v>
      </c>
      <c r="I16" s="430"/>
      <c r="J16" s="52">
        <v>4143231.6</v>
      </c>
      <c r="K16" s="141">
        <v>16911.149387755104</v>
      </c>
    </row>
    <row r="17" spans="2:11" s="17" customFormat="1" ht="11.25" customHeight="1">
      <c r="B17" s="426" t="s">
        <v>101</v>
      </c>
      <c r="C17" s="427"/>
      <c r="D17" s="427"/>
      <c r="E17" s="427"/>
      <c r="F17" s="29" t="s">
        <v>12</v>
      </c>
      <c r="G17" s="29" t="s">
        <v>12</v>
      </c>
      <c r="H17" s="396" t="s">
        <v>12</v>
      </c>
      <c r="I17" s="430"/>
      <c r="J17" s="147">
        <v>14282790.4</v>
      </c>
      <c r="K17" s="140" t="s">
        <v>12</v>
      </c>
    </row>
    <row r="18" spans="3:11" s="22" customFormat="1" ht="11.25" customHeight="1">
      <c r="C18" s="431" t="s">
        <v>116</v>
      </c>
      <c r="D18" s="431"/>
      <c r="E18" s="431"/>
      <c r="F18" s="42">
        <v>757</v>
      </c>
      <c r="G18" s="124">
        <v>13207.84</v>
      </c>
      <c r="H18" s="393" t="s">
        <v>12</v>
      </c>
      <c r="I18" s="430"/>
      <c r="J18" s="159">
        <v>10225445.7</v>
      </c>
      <c r="K18" s="141">
        <v>13507.854293262879</v>
      </c>
    </row>
    <row r="19" spans="3:11" s="22" customFormat="1" ht="11.25" customHeight="1">
      <c r="C19" s="431" t="s">
        <v>117</v>
      </c>
      <c r="D19" s="427"/>
      <c r="E19" s="427"/>
      <c r="F19" s="36">
        <v>677</v>
      </c>
      <c r="G19" s="123">
        <v>10555.47</v>
      </c>
      <c r="H19" s="393" t="s">
        <v>12</v>
      </c>
      <c r="I19" s="430"/>
      <c r="J19" s="52">
        <v>3366360.8</v>
      </c>
      <c r="K19" s="141">
        <v>4972.467946824224</v>
      </c>
    </row>
    <row r="20" spans="2:11" s="22" customFormat="1" ht="11.25" customHeight="1">
      <c r="B20" s="17"/>
      <c r="C20" s="431" t="s">
        <v>118</v>
      </c>
      <c r="D20" s="427"/>
      <c r="E20" s="427"/>
      <c r="F20" s="36">
        <v>414</v>
      </c>
      <c r="G20" s="122">
        <v>1727.46</v>
      </c>
      <c r="H20" s="393" t="s">
        <v>12</v>
      </c>
      <c r="I20" s="430"/>
      <c r="J20" s="52">
        <v>690983.9</v>
      </c>
      <c r="K20" s="141">
        <v>1669.0432367149758</v>
      </c>
    </row>
    <row r="21" spans="2:11" s="17" customFormat="1" ht="11.25" customHeight="1">
      <c r="B21" s="426" t="s">
        <v>102</v>
      </c>
      <c r="C21" s="427"/>
      <c r="D21" s="427"/>
      <c r="E21" s="427"/>
      <c r="F21" s="84" t="s">
        <v>12</v>
      </c>
      <c r="G21" s="84" t="s">
        <v>12</v>
      </c>
      <c r="H21" s="396" t="s">
        <v>12</v>
      </c>
      <c r="I21" s="430"/>
      <c r="J21" s="147">
        <v>4557177.95</v>
      </c>
      <c r="K21" s="140" t="s">
        <v>12</v>
      </c>
    </row>
    <row r="22" spans="3:11" s="22" customFormat="1" ht="11.25" customHeight="1">
      <c r="C22" s="130" t="s">
        <v>119</v>
      </c>
      <c r="D22" s="130"/>
      <c r="E22" s="130"/>
      <c r="F22" s="36">
        <v>824</v>
      </c>
      <c r="G22" s="122" t="s">
        <v>12</v>
      </c>
      <c r="H22" s="393" t="s">
        <v>12</v>
      </c>
      <c r="I22" s="430"/>
      <c r="J22" s="52">
        <v>3686902.4000000004</v>
      </c>
      <c r="K22" s="141">
        <v>4474.396116504855</v>
      </c>
    </row>
    <row r="23" spans="3:11" s="22" customFormat="1" ht="11.25" customHeight="1">
      <c r="C23" s="130" t="s">
        <v>120</v>
      </c>
      <c r="D23" s="131"/>
      <c r="E23" s="131"/>
      <c r="F23" s="36">
        <v>213</v>
      </c>
      <c r="G23" s="123" t="s">
        <v>12</v>
      </c>
      <c r="H23" s="393" t="s">
        <v>12</v>
      </c>
      <c r="I23" s="430"/>
      <c r="J23" s="52">
        <v>783248.55</v>
      </c>
      <c r="K23" s="141">
        <v>3677.22323943662</v>
      </c>
    </row>
    <row r="24" spans="2:11" s="22" customFormat="1" ht="11.25" customHeight="1">
      <c r="B24" s="17"/>
      <c r="C24" s="130" t="s">
        <v>121</v>
      </c>
      <c r="D24" s="131"/>
      <c r="E24" s="131"/>
      <c r="F24" s="42">
        <v>213</v>
      </c>
      <c r="G24" s="124" t="s">
        <v>12</v>
      </c>
      <c r="H24" s="393" t="s">
        <v>12</v>
      </c>
      <c r="I24" s="430"/>
      <c r="J24" s="159">
        <v>87027</v>
      </c>
      <c r="K24" s="141">
        <v>408.5774647887324</v>
      </c>
    </row>
    <row r="25" spans="2:11" s="17" customFormat="1" ht="11.25" customHeight="1">
      <c r="B25" s="426" t="s">
        <v>103</v>
      </c>
      <c r="C25" s="427"/>
      <c r="D25" s="427"/>
      <c r="E25" s="427"/>
      <c r="F25" s="84">
        <v>43</v>
      </c>
      <c r="G25" s="121"/>
      <c r="H25" s="396" t="s">
        <v>12</v>
      </c>
      <c r="I25" s="430"/>
      <c r="J25" s="147">
        <v>85218.85</v>
      </c>
      <c r="K25" s="140">
        <v>1981.8337209302326</v>
      </c>
    </row>
    <row r="26" spans="3:11" s="22" customFormat="1" ht="11.25" customHeight="1">
      <c r="C26" s="130" t="s">
        <v>122</v>
      </c>
      <c r="D26" s="130"/>
      <c r="E26" s="130"/>
      <c r="F26" s="36">
        <v>43</v>
      </c>
      <c r="G26" s="122" t="s">
        <v>12</v>
      </c>
      <c r="H26" s="393" t="s">
        <v>12</v>
      </c>
      <c r="I26" s="430"/>
      <c r="J26" s="52">
        <v>76697.05</v>
      </c>
      <c r="K26" s="52" t="s">
        <v>12</v>
      </c>
    </row>
    <row r="27" spans="3:11" s="22" customFormat="1" ht="11.25" customHeight="1">
      <c r="C27" s="130" t="s">
        <v>123</v>
      </c>
      <c r="D27" s="131"/>
      <c r="E27" s="131"/>
      <c r="F27" s="46">
        <v>43</v>
      </c>
      <c r="G27" s="125" t="s">
        <v>12</v>
      </c>
      <c r="H27" s="393" t="s">
        <v>12</v>
      </c>
      <c r="I27" s="430"/>
      <c r="J27" s="52">
        <v>8521.8</v>
      </c>
      <c r="K27" s="52" t="s">
        <v>12</v>
      </c>
    </row>
    <row r="28" spans="2:11" s="17" customFormat="1" ht="11.25" customHeight="1">
      <c r="B28" s="426" t="s">
        <v>104</v>
      </c>
      <c r="C28" s="427"/>
      <c r="D28" s="427"/>
      <c r="E28" s="427"/>
      <c r="F28" s="29" t="s">
        <v>12</v>
      </c>
      <c r="G28" s="121" t="s">
        <v>12</v>
      </c>
      <c r="H28" s="396" t="s">
        <v>12</v>
      </c>
      <c r="I28" s="428"/>
      <c r="J28" s="147">
        <v>4963530.4</v>
      </c>
      <c r="K28" s="140" t="s">
        <v>12</v>
      </c>
    </row>
    <row r="29" spans="2:11" s="17" customFormat="1" ht="11.25" customHeight="1">
      <c r="B29" s="24"/>
      <c r="C29" s="130" t="s">
        <v>124</v>
      </c>
      <c r="D29" s="130"/>
      <c r="E29" s="130"/>
      <c r="F29" s="42">
        <v>123</v>
      </c>
      <c r="G29" s="128">
        <v>2270.76</v>
      </c>
      <c r="H29" s="393" t="s">
        <v>12</v>
      </c>
      <c r="I29" s="430"/>
      <c r="J29" s="159">
        <v>533154.9</v>
      </c>
      <c r="K29" s="38">
        <v>0</v>
      </c>
    </row>
    <row r="30" spans="3:11" s="22" customFormat="1" ht="11.25" customHeight="1">
      <c r="C30" s="130" t="s">
        <v>125</v>
      </c>
      <c r="D30" s="131"/>
      <c r="E30" s="131"/>
      <c r="F30" s="42">
        <v>52</v>
      </c>
      <c r="G30" s="124">
        <v>229.28</v>
      </c>
      <c r="H30" s="393" t="s">
        <v>12</v>
      </c>
      <c r="I30" s="430"/>
      <c r="J30" s="159">
        <v>91711.65</v>
      </c>
      <c r="K30" s="141">
        <v>1763.6855769230767</v>
      </c>
    </row>
    <row r="31" spans="3:14" s="22" customFormat="1" ht="11.25" customHeight="1">
      <c r="C31" s="130" t="s">
        <v>126</v>
      </c>
      <c r="D31" s="131"/>
      <c r="E31" s="131"/>
      <c r="F31" s="36">
        <v>543</v>
      </c>
      <c r="G31" s="123">
        <v>10347.54</v>
      </c>
      <c r="H31" s="393" t="s">
        <v>12</v>
      </c>
      <c r="I31" s="430"/>
      <c r="J31" s="52">
        <v>2014419.05</v>
      </c>
      <c r="K31" s="141">
        <v>3709.7956721915284</v>
      </c>
      <c r="N31" s="129"/>
    </row>
    <row r="32" spans="3:11" s="22" customFormat="1" ht="11.25" customHeight="1">
      <c r="C32" s="130" t="s">
        <v>127</v>
      </c>
      <c r="D32" s="131"/>
      <c r="E32" s="131"/>
      <c r="F32" s="36">
        <v>232</v>
      </c>
      <c r="G32" s="125" t="s">
        <v>12</v>
      </c>
      <c r="H32" s="368">
        <v>4689.24</v>
      </c>
      <c r="I32" s="430"/>
      <c r="J32" s="52">
        <v>431418.25</v>
      </c>
      <c r="K32" s="141">
        <v>1859.561422413793</v>
      </c>
    </row>
    <row r="33" spans="2:11" s="22" customFormat="1" ht="11.25" customHeight="1">
      <c r="B33" s="17"/>
      <c r="C33" s="130" t="s">
        <v>128</v>
      </c>
      <c r="D33" s="131"/>
      <c r="E33" s="131"/>
      <c r="F33" s="36">
        <v>567</v>
      </c>
      <c r="G33" s="125" t="s">
        <v>12</v>
      </c>
      <c r="H33" s="393">
        <v>9865.11</v>
      </c>
      <c r="I33" s="430"/>
      <c r="J33" s="52">
        <v>1892826.55</v>
      </c>
      <c r="K33" s="141">
        <v>3338.318430335097</v>
      </c>
    </row>
    <row r="34" spans="2:11" s="17" customFormat="1" ht="11.25" customHeight="1">
      <c r="B34" s="426" t="s">
        <v>105</v>
      </c>
      <c r="C34" s="427"/>
      <c r="D34" s="427"/>
      <c r="E34" s="427"/>
      <c r="F34" s="84" t="s">
        <v>12</v>
      </c>
      <c r="G34" s="120" t="s">
        <v>12</v>
      </c>
      <c r="H34" s="395" t="s">
        <v>12</v>
      </c>
      <c r="I34" s="428"/>
      <c r="J34" s="147">
        <v>53934.5</v>
      </c>
      <c r="K34" s="140" t="s">
        <v>12</v>
      </c>
    </row>
    <row r="35" spans="3:11" s="22" customFormat="1" ht="11.25" customHeight="1">
      <c r="C35" s="130" t="s">
        <v>129</v>
      </c>
      <c r="D35" s="130"/>
      <c r="E35" s="130"/>
      <c r="F35" s="43">
        <v>13</v>
      </c>
      <c r="G35" s="122">
        <v>489.2</v>
      </c>
      <c r="H35" s="389" t="s">
        <v>12</v>
      </c>
      <c r="I35" s="430"/>
      <c r="J35" s="159">
        <v>14676</v>
      </c>
      <c r="K35" s="141">
        <v>1128.923076923077</v>
      </c>
    </row>
    <row r="36" spans="3:11" s="22" customFormat="1" ht="11.25" customHeight="1">
      <c r="C36" s="130" t="s">
        <v>130</v>
      </c>
      <c r="D36" s="131"/>
      <c r="E36" s="131"/>
      <c r="F36" s="36">
        <v>6</v>
      </c>
      <c r="G36" s="123">
        <v>99.18</v>
      </c>
      <c r="H36" s="389" t="s">
        <v>12</v>
      </c>
      <c r="I36" s="430"/>
      <c r="J36" s="52">
        <v>26307</v>
      </c>
      <c r="K36" s="38">
        <v>0</v>
      </c>
    </row>
    <row r="37" spans="2:11" s="22" customFormat="1" ht="11.25" customHeight="1">
      <c r="B37" s="17"/>
      <c r="C37" s="130" t="s">
        <v>131</v>
      </c>
      <c r="D37" s="131"/>
      <c r="E37" s="131"/>
      <c r="F37" s="42">
        <v>5</v>
      </c>
      <c r="G37" s="124" t="s">
        <v>12</v>
      </c>
      <c r="H37" s="389" t="s">
        <v>12</v>
      </c>
      <c r="I37" s="430"/>
      <c r="J37" s="159">
        <v>12951.5</v>
      </c>
      <c r="K37" s="38">
        <v>0</v>
      </c>
    </row>
    <row r="38" spans="2:11" s="17" customFormat="1" ht="11.25" customHeight="1">
      <c r="B38" s="426" t="s">
        <v>106</v>
      </c>
      <c r="C38" s="427"/>
      <c r="D38" s="427"/>
      <c r="E38" s="427"/>
      <c r="F38" s="84">
        <v>616</v>
      </c>
      <c r="G38" s="121" t="s">
        <v>12</v>
      </c>
      <c r="H38" s="381" t="s">
        <v>12</v>
      </c>
      <c r="I38" s="430"/>
      <c r="J38" s="147">
        <v>2930355.75</v>
      </c>
      <c r="K38" s="140">
        <v>4757.071022727273</v>
      </c>
    </row>
    <row r="39" spans="2:11" s="22" customFormat="1" ht="11.25" customHeight="1">
      <c r="B39" s="176" t="s">
        <v>27</v>
      </c>
      <c r="C39" s="179"/>
      <c r="D39" s="176"/>
      <c r="E39" s="176"/>
      <c r="F39" s="29" t="s">
        <v>12</v>
      </c>
      <c r="G39" s="121" t="s">
        <v>12</v>
      </c>
      <c r="H39" s="370" t="s">
        <v>12</v>
      </c>
      <c r="I39" s="428"/>
      <c r="J39" s="156">
        <v>-83621</v>
      </c>
      <c r="K39" s="140" t="s">
        <v>12</v>
      </c>
    </row>
    <row r="40" spans="2:11" s="22" customFormat="1" ht="11.25" customHeight="1">
      <c r="B40" s="176" t="s">
        <v>132</v>
      </c>
      <c r="C40" s="176"/>
      <c r="D40" s="178"/>
      <c r="E40" s="178"/>
      <c r="F40" s="29" t="s">
        <v>12</v>
      </c>
      <c r="G40" s="121" t="s">
        <v>12</v>
      </c>
      <c r="H40" s="370" t="s">
        <v>12</v>
      </c>
      <c r="I40" s="428"/>
      <c r="J40" s="156">
        <v>-26533.3</v>
      </c>
      <c r="K40" s="140" t="s">
        <v>12</v>
      </c>
    </row>
    <row r="41" spans="2:11" s="22" customFormat="1" ht="11.25" customHeight="1">
      <c r="B41" s="76" t="s">
        <v>133</v>
      </c>
      <c r="C41" s="76"/>
      <c r="D41" s="180"/>
      <c r="E41" s="180"/>
      <c r="F41" s="116">
        <v>0</v>
      </c>
      <c r="G41" s="116">
        <v>0</v>
      </c>
      <c r="H41" s="386">
        <v>0</v>
      </c>
      <c r="I41" s="455"/>
      <c r="J41" s="116">
        <v>0</v>
      </c>
      <c r="K41" s="175">
        <v>0</v>
      </c>
    </row>
    <row r="42" spans="1:11" s="17" customFormat="1" ht="11.25" customHeight="1">
      <c r="A42" s="421"/>
      <c r="B42" s="422"/>
      <c r="C42" s="422"/>
      <c r="D42" s="422"/>
      <c r="E42" s="422"/>
      <c r="F42" s="422"/>
      <c r="G42" s="422"/>
      <c r="H42" s="422"/>
      <c r="I42" s="422"/>
      <c r="J42" s="422"/>
      <c r="K42" s="422"/>
    </row>
    <row r="43" spans="1:13" s="17" customFormat="1" ht="11.25" customHeight="1">
      <c r="A43" s="448" t="s">
        <v>107</v>
      </c>
      <c r="B43" s="448"/>
      <c r="C43" s="448"/>
      <c r="D43" s="448"/>
      <c r="E43" s="448"/>
      <c r="F43" s="116">
        <v>29</v>
      </c>
      <c r="G43" s="120">
        <v>177.44</v>
      </c>
      <c r="H43" s="372" t="s">
        <v>12</v>
      </c>
      <c r="I43" s="456"/>
      <c r="J43" s="174">
        <v>159207.65</v>
      </c>
      <c r="K43" s="139">
        <v>5489.918965517241</v>
      </c>
      <c r="M43" s="181"/>
    </row>
    <row r="44" spans="1:11" s="17" customFormat="1" ht="11.25" customHeight="1">
      <c r="A44" s="423"/>
      <c r="B44" s="423"/>
      <c r="C44" s="423"/>
      <c r="D44" s="423"/>
      <c r="E44" s="423"/>
      <c r="F44" s="424"/>
      <c r="G44" s="424"/>
      <c r="H44" s="424"/>
      <c r="I44" s="424"/>
      <c r="J44" s="424"/>
      <c r="K44" s="424"/>
    </row>
    <row r="45" spans="1:11" s="17" customFormat="1" ht="11.25" customHeight="1">
      <c r="A45" s="448" t="s">
        <v>108</v>
      </c>
      <c r="B45" s="449"/>
      <c r="C45" s="449"/>
      <c r="D45" s="449"/>
      <c r="E45" s="449"/>
      <c r="F45" s="116">
        <v>495</v>
      </c>
      <c r="G45" s="120">
        <v>3237.3</v>
      </c>
      <c r="H45" s="372" t="s">
        <v>12</v>
      </c>
      <c r="I45" s="372"/>
      <c r="J45" s="174">
        <v>573889</v>
      </c>
      <c r="K45" s="139">
        <v>1159.3717171717171</v>
      </c>
    </row>
    <row r="46" spans="1:11" s="22" customFormat="1" ht="11.25" customHeight="1">
      <c r="A46" s="424"/>
      <c r="B46" s="424"/>
      <c r="C46" s="424"/>
      <c r="D46" s="424"/>
      <c r="E46" s="424"/>
      <c r="F46" s="424"/>
      <c r="G46" s="424"/>
      <c r="H46" s="424"/>
      <c r="I46" s="424"/>
      <c r="J46" s="424"/>
      <c r="K46" s="424"/>
    </row>
    <row r="47" spans="1:14" s="17" customFormat="1" ht="11.25" customHeight="1">
      <c r="A47" s="448" t="s">
        <v>109</v>
      </c>
      <c r="B47" s="448"/>
      <c r="C47" s="448"/>
      <c r="D47" s="448"/>
      <c r="E47" s="448"/>
      <c r="F47" s="116">
        <v>1019</v>
      </c>
      <c r="G47" s="120" t="s">
        <v>12</v>
      </c>
      <c r="H47" s="384" t="s">
        <v>12</v>
      </c>
      <c r="I47" s="454"/>
      <c r="J47" s="174">
        <v>40829679.650000006</v>
      </c>
      <c r="K47" s="139">
        <v>40068.38042198234</v>
      </c>
      <c r="M47" s="177"/>
      <c r="N47" s="177"/>
    </row>
    <row r="48" spans="1:11" s="22" customFormat="1" ht="5.25" customHeight="1">
      <c r="A48" s="423"/>
      <c r="B48" s="423"/>
      <c r="C48" s="423"/>
      <c r="D48" s="423"/>
      <c r="E48" s="423"/>
      <c r="F48" s="423"/>
      <c r="G48" s="423"/>
      <c r="H48" s="423"/>
      <c r="I48" s="423"/>
      <c r="J48" s="423"/>
      <c r="K48" s="423"/>
    </row>
    <row r="49" spans="1:11" s="135" customFormat="1" ht="12.75">
      <c r="A49" s="453" t="s">
        <v>137</v>
      </c>
      <c r="B49" s="346"/>
      <c r="C49" s="346"/>
      <c r="D49" s="346"/>
      <c r="E49" s="346"/>
      <c r="F49" s="346"/>
      <c r="G49" s="346"/>
      <c r="H49" s="346"/>
      <c r="I49" s="346"/>
      <c r="J49" s="346"/>
      <c r="K49" s="346"/>
    </row>
    <row r="50" spans="1:11" s="134" customFormat="1" ht="5.25" customHeight="1">
      <c r="A50" s="452"/>
      <c r="B50" s="452"/>
      <c r="C50" s="452"/>
      <c r="D50" s="452"/>
      <c r="E50" s="452"/>
      <c r="F50" s="452"/>
      <c r="G50" s="452"/>
      <c r="H50" s="452"/>
      <c r="I50" s="452"/>
      <c r="J50" s="452"/>
      <c r="K50" s="452"/>
    </row>
    <row r="51" spans="1:11" s="132" customFormat="1" ht="11.25" customHeight="1">
      <c r="A51" s="451" t="s">
        <v>134</v>
      </c>
      <c r="B51" s="451"/>
      <c r="C51" s="451"/>
      <c r="D51" s="451"/>
      <c r="E51" s="451"/>
      <c r="F51" s="451"/>
      <c r="G51" s="451"/>
      <c r="H51" s="451"/>
      <c r="I51" s="451"/>
      <c r="J51" s="451"/>
      <c r="K51" s="451"/>
    </row>
    <row r="52" spans="1:11" s="61" customFormat="1" ht="5.25" customHeight="1">
      <c r="A52" s="446"/>
      <c r="B52" s="446"/>
      <c r="C52" s="446"/>
      <c r="D52" s="446"/>
      <c r="E52" s="446"/>
      <c r="F52" s="446"/>
      <c r="G52" s="446"/>
      <c r="H52" s="446"/>
      <c r="I52" s="446"/>
      <c r="J52" s="446"/>
      <c r="K52" s="446"/>
    </row>
    <row r="53" spans="1:11" s="64" customFormat="1" ht="11.25">
      <c r="A53" s="447" t="s">
        <v>135</v>
      </c>
      <c r="B53" s="447"/>
      <c r="C53" s="447"/>
      <c r="D53" s="447"/>
      <c r="E53" s="447"/>
      <c r="F53" s="447"/>
      <c r="G53" s="447"/>
      <c r="H53" s="447"/>
      <c r="I53" s="447"/>
      <c r="J53" s="447"/>
      <c r="K53" s="447"/>
    </row>
    <row r="54" spans="1:11" s="65" customFormat="1" ht="5.25" customHeight="1">
      <c r="A54" s="444"/>
      <c r="B54" s="444"/>
      <c r="C54" s="444"/>
      <c r="D54" s="444"/>
      <c r="E54" s="444"/>
      <c r="F54" s="444"/>
      <c r="G54" s="444"/>
      <c r="H54" s="444"/>
      <c r="I54" s="444"/>
      <c r="J54" s="444"/>
      <c r="K54" s="444"/>
    </row>
    <row r="55" spans="1:11" s="66" customFormat="1" ht="11.25">
      <c r="A55" s="444" t="s">
        <v>136</v>
      </c>
      <c r="B55" s="444"/>
      <c r="C55" s="444"/>
      <c r="D55" s="444"/>
      <c r="E55" s="444"/>
      <c r="F55" s="444"/>
      <c r="G55" s="444"/>
      <c r="H55" s="444"/>
      <c r="I55" s="444"/>
      <c r="J55" s="444"/>
      <c r="K55" s="444"/>
    </row>
    <row r="56" spans="1:11" s="66" customFormat="1" ht="11.25" customHeight="1">
      <c r="A56" s="444" t="s">
        <v>86</v>
      </c>
      <c r="B56" s="444"/>
      <c r="C56" s="444"/>
      <c r="D56" s="444"/>
      <c r="E56" s="444"/>
      <c r="F56" s="444"/>
      <c r="G56" s="444"/>
      <c r="H56" s="444"/>
      <c r="I56" s="444"/>
      <c r="J56" s="444"/>
      <c r="K56" s="444"/>
    </row>
    <row r="57" spans="6:11" ht="12.75">
      <c r="F57" s="127"/>
      <c r="G57" s="127"/>
      <c r="J57" s="143"/>
      <c r="K57" s="143"/>
    </row>
  </sheetData>
  <sheetProtection/>
  <mergeCells count="72">
    <mergeCell ref="A47:E47"/>
    <mergeCell ref="H47:I47"/>
    <mergeCell ref="A46:K46"/>
    <mergeCell ref="H41:I41"/>
    <mergeCell ref="H40:I40"/>
    <mergeCell ref="H45:I45"/>
    <mergeCell ref="H43:I43"/>
    <mergeCell ref="H24:I24"/>
    <mergeCell ref="H18:I18"/>
    <mergeCell ref="H17:I17"/>
    <mergeCell ref="H25:I25"/>
    <mergeCell ref="H22:I22"/>
    <mergeCell ref="H21:I21"/>
    <mergeCell ref="H20:I20"/>
    <mergeCell ref="H7:I7"/>
    <mergeCell ref="H9:I9"/>
    <mergeCell ref="H10:I10"/>
    <mergeCell ref="H11:I11"/>
    <mergeCell ref="H12:I12"/>
    <mergeCell ref="A51:K51"/>
    <mergeCell ref="A50:K50"/>
    <mergeCell ref="A49:K49"/>
    <mergeCell ref="H36:I36"/>
    <mergeCell ref="H35:I35"/>
    <mergeCell ref="C18:E18"/>
    <mergeCell ref="H27:I27"/>
    <mergeCell ref="H19:I19"/>
    <mergeCell ref="H23:I23"/>
    <mergeCell ref="H38:I38"/>
    <mergeCell ref="H33:I33"/>
    <mergeCell ref="H37:I37"/>
    <mergeCell ref="H30:I30"/>
    <mergeCell ref="H29:I29"/>
    <mergeCell ref="H28:I28"/>
    <mergeCell ref="A53:K53"/>
    <mergeCell ref="A54:K54"/>
    <mergeCell ref="B21:E21"/>
    <mergeCell ref="B38:E38"/>
    <mergeCell ref="H39:I39"/>
    <mergeCell ref="H32:I32"/>
    <mergeCell ref="A43:E43"/>
    <mergeCell ref="H26:I26"/>
    <mergeCell ref="A48:K48"/>
    <mergeCell ref="A45:E45"/>
    <mergeCell ref="A55:K55"/>
    <mergeCell ref="A56:K56"/>
    <mergeCell ref="A7:E7"/>
    <mergeCell ref="A8:K8"/>
    <mergeCell ref="B28:E28"/>
    <mergeCell ref="B34:E34"/>
    <mergeCell ref="B25:E25"/>
    <mergeCell ref="C19:E19"/>
    <mergeCell ref="H31:I31"/>
    <mergeCell ref="A52:K52"/>
    <mergeCell ref="A1:K1"/>
    <mergeCell ref="A2:K2"/>
    <mergeCell ref="A3:K3"/>
    <mergeCell ref="A4:K4"/>
    <mergeCell ref="A5:E5"/>
    <mergeCell ref="A6:E6"/>
    <mergeCell ref="H5:I5"/>
    <mergeCell ref="H6:I6"/>
    <mergeCell ref="A9:E9"/>
    <mergeCell ref="A42:K42"/>
    <mergeCell ref="A44:K44"/>
    <mergeCell ref="B10:E10"/>
    <mergeCell ref="B17:E17"/>
    <mergeCell ref="H34:I34"/>
    <mergeCell ref="H13:I13"/>
    <mergeCell ref="H16:I16"/>
    <mergeCell ref="H14:I14"/>
    <mergeCell ref="C20:E20"/>
  </mergeCells>
  <printOptions/>
  <pageMargins left="0" right="0" top="0" bottom="0" header="0" footer="0"/>
  <pageSetup fitToHeight="1" fitToWidth="1" horizontalDpi="1200" verticalDpi="12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2.7109375" style="1" customWidth="1"/>
    <col min="2" max="4" width="2.7109375" style="2" customWidth="1"/>
    <col min="5" max="5" width="56.421875" style="2" customWidth="1"/>
    <col min="6" max="8" width="12.7109375" style="2" customWidth="1"/>
    <col min="9" max="9" width="12.7109375" style="3" customWidth="1"/>
    <col min="10" max="10" width="12.7109375" style="144" customWidth="1"/>
    <col min="11" max="16384" width="9.140625" style="1" customWidth="1"/>
  </cols>
  <sheetData>
    <row r="1" spans="1:10" s="4" customFormat="1" ht="15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</row>
    <row r="2" spans="1:10" s="5" customFormat="1" ht="12.75" customHeight="1">
      <c r="A2" s="433" t="s">
        <v>97</v>
      </c>
      <c r="B2" s="433"/>
      <c r="C2" s="433"/>
      <c r="D2" s="433"/>
      <c r="E2" s="433"/>
      <c r="F2" s="433"/>
      <c r="G2" s="433"/>
      <c r="H2" s="433"/>
      <c r="I2" s="433"/>
      <c r="J2" s="433"/>
    </row>
    <row r="3" spans="1:10" s="6" customFormat="1" ht="14.25" customHeight="1">
      <c r="A3" s="434"/>
      <c r="B3" s="434"/>
      <c r="C3" s="434"/>
      <c r="D3" s="434"/>
      <c r="E3" s="434"/>
      <c r="F3" s="434"/>
      <c r="G3" s="434"/>
      <c r="H3" s="434"/>
      <c r="I3" s="434"/>
      <c r="J3" s="434"/>
    </row>
    <row r="4" spans="1:10" s="6" customFormat="1" ht="14.25" customHeight="1">
      <c r="A4" s="435"/>
      <c r="B4" s="435"/>
      <c r="C4" s="435"/>
      <c r="D4" s="435"/>
      <c r="E4" s="435"/>
      <c r="F4" s="435"/>
      <c r="G4" s="435"/>
      <c r="H4" s="435"/>
      <c r="I4" s="435"/>
      <c r="J4" s="435"/>
    </row>
    <row r="5" spans="1:10" s="7" customFormat="1" ht="12" customHeight="1">
      <c r="A5" s="8"/>
      <c r="B5" s="460"/>
      <c r="C5" s="460"/>
      <c r="D5" s="460"/>
      <c r="E5" s="461"/>
      <c r="F5" s="10" t="s">
        <v>1</v>
      </c>
      <c r="G5" s="10" t="s">
        <v>2</v>
      </c>
      <c r="H5" s="10" t="s">
        <v>3</v>
      </c>
      <c r="I5" s="11" t="s">
        <v>4</v>
      </c>
      <c r="J5" s="136" t="s">
        <v>5</v>
      </c>
    </row>
    <row r="6" spans="2:10" s="7" customFormat="1" ht="12" customHeight="1">
      <c r="B6" s="462"/>
      <c r="C6" s="462"/>
      <c r="D6" s="462"/>
      <c r="E6" s="463"/>
      <c r="F6" s="12"/>
      <c r="G6" s="12" t="s">
        <v>89</v>
      </c>
      <c r="H6" s="12" t="s">
        <v>7</v>
      </c>
      <c r="I6" s="13" t="s">
        <v>8</v>
      </c>
      <c r="J6" s="137" t="s">
        <v>9</v>
      </c>
    </row>
    <row r="7" spans="2:10" s="7" customFormat="1" ht="12" customHeight="1">
      <c r="B7" s="9"/>
      <c r="C7" s="9"/>
      <c r="D7" s="9"/>
      <c r="E7" s="9"/>
      <c r="F7" s="9"/>
      <c r="G7" s="9"/>
      <c r="H7" s="9" t="s">
        <v>10</v>
      </c>
      <c r="I7" s="14"/>
      <c r="J7" s="138"/>
    </row>
    <row r="8" spans="1:10" s="15" customFormat="1" ht="12" customHeight="1">
      <c r="A8" s="16"/>
      <c r="B8" s="459"/>
      <c r="C8" s="459"/>
      <c r="D8" s="459"/>
      <c r="E8" s="459"/>
      <c r="F8" s="459"/>
      <c r="G8" s="459"/>
      <c r="H8" s="459"/>
      <c r="I8" s="459"/>
      <c r="J8" s="459"/>
    </row>
    <row r="9" spans="1:10" s="17" customFormat="1" ht="11.25" customHeight="1">
      <c r="A9" s="448" t="s">
        <v>11</v>
      </c>
      <c r="B9" s="448"/>
      <c r="C9" s="448"/>
      <c r="D9" s="448"/>
      <c r="E9" s="448"/>
      <c r="F9" s="20">
        <v>1032</v>
      </c>
      <c r="G9" s="21" t="s">
        <v>12</v>
      </c>
      <c r="H9" s="21" t="s">
        <v>12</v>
      </c>
      <c r="I9" s="20">
        <v>37292726</v>
      </c>
      <c r="J9" s="139">
        <v>36136.36240310078</v>
      </c>
    </row>
    <row r="10" spans="1:10" s="22" customFormat="1" ht="11.25" customHeight="1">
      <c r="A10" s="24"/>
      <c r="B10" s="25"/>
      <c r="C10" s="25"/>
      <c r="D10" s="25"/>
      <c r="E10" s="25"/>
      <c r="F10" s="26"/>
      <c r="G10" s="26"/>
      <c r="H10" s="26"/>
      <c r="I10" s="26"/>
      <c r="J10" s="145"/>
    </row>
    <row r="11" spans="2:10" s="17" customFormat="1" ht="11.25" customHeight="1">
      <c r="B11" s="420" t="s">
        <v>13</v>
      </c>
      <c r="C11" s="420"/>
      <c r="D11" s="420"/>
      <c r="E11" s="420"/>
      <c r="F11" s="27">
        <v>1032</v>
      </c>
      <c r="G11" s="28" t="s">
        <v>12</v>
      </c>
      <c r="H11" s="28" t="s">
        <v>12</v>
      </c>
      <c r="I11" s="27" t="s">
        <v>12</v>
      </c>
      <c r="J11" s="140" t="s">
        <v>12</v>
      </c>
    </row>
    <row r="12" spans="2:10" s="17" customFormat="1" ht="11.25" customHeight="1">
      <c r="B12" s="18"/>
      <c r="C12" s="420" t="s">
        <v>14</v>
      </c>
      <c r="D12" s="420"/>
      <c r="E12" s="420"/>
      <c r="F12" s="29">
        <v>787</v>
      </c>
      <c r="G12" s="30" t="s">
        <v>12</v>
      </c>
      <c r="H12" s="30" t="s">
        <v>12</v>
      </c>
      <c r="I12" s="29">
        <v>33903851</v>
      </c>
      <c r="J12" s="140">
        <v>43079.86149936468</v>
      </c>
    </row>
    <row r="13" spans="2:10" s="17" customFormat="1" ht="12" customHeight="1">
      <c r="B13" s="24"/>
      <c r="C13" s="24"/>
      <c r="D13" s="420" t="s">
        <v>15</v>
      </c>
      <c r="E13" s="420"/>
      <c r="F13" s="32">
        <v>781</v>
      </c>
      <c r="G13" s="32" t="s">
        <v>12</v>
      </c>
      <c r="H13" s="32" t="s">
        <v>12</v>
      </c>
      <c r="I13" s="29">
        <v>29873995</v>
      </c>
      <c r="J13" s="140" t="s">
        <v>12</v>
      </c>
    </row>
    <row r="14" spans="2:10" s="22" customFormat="1" ht="11.25" customHeight="1">
      <c r="B14" s="23"/>
      <c r="C14" s="23"/>
      <c r="D14" s="23"/>
      <c r="E14" s="33" t="s">
        <v>16</v>
      </c>
      <c r="F14" s="36">
        <v>781</v>
      </c>
      <c r="G14" s="36">
        <v>13225</v>
      </c>
      <c r="H14" s="37" t="s">
        <v>12</v>
      </c>
      <c r="I14" s="36">
        <v>14257521</v>
      </c>
      <c r="J14" s="141">
        <v>18255.468629961586</v>
      </c>
    </row>
    <row r="15" spans="2:10" s="22" customFormat="1" ht="11.25" customHeight="1">
      <c r="B15" s="23"/>
      <c r="C15" s="23"/>
      <c r="D15" s="23"/>
      <c r="E15" s="33" t="s">
        <v>17</v>
      </c>
      <c r="F15" s="36">
        <v>612</v>
      </c>
      <c r="G15" s="37" t="s">
        <v>12</v>
      </c>
      <c r="H15" s="36">
        <v>10269</v>
      </c>
      <c r="I15" s="36">
        <v>5892993</v>
      </c>
      <c r="J15" s="141">
        <v>9629.073529411764</v>
      </c>
    </row>
    <row r="16" spans="2:10" s="22" customFormat="1" ht="11.25" customHeight="1">
      <c r="B16" s="23"/>
      <c r="C16" s="23"/>
      <c r="D16" s="23"/>
      <c r="E16" s="83" t="s">
        <v>90</v>
      </c>
      <c r="F16" s="36">
        <v>562</v>
      </c>
      <c r="G16" s="37" t="s">
        <v>12</v>
      </c>
      <c r="H16" s="36">
        <v>9388</v>
      </c>
      <c r="I16" s="36">
        <v>7689427</v>
      </c>
      <c r="J16" s="141">
        <v>13682.254448398577</v>
      </c>
    </row>
    <row r="17" spans="2:10" s="22" customFormat="1" ht="11.25" customHeight="1">
      <c r="B17" s="23"/>
      <c r="C17" s="23"/>
      <c r="D17" s="23"/>
      <c r="E17" s="33" t="s">
        <v>19</v>
      </c>
      <c r="F17" s="36">
        <v>500</v>
      </c>
      <c r="G17" s="36">
        <v>3200</v>
      </c>
      <c r="H17" s="37" t="s">
        <v>12</v>
      </c>
      <c r="I17" s="36">
        <v>1656119</v>
      </c>
      <c r="J17" s="141">
        <v>3312.238</v>
      </c>
    </row>
    <row r="18" spans="2:10" s="22" customFormat="1" ht="11.25" customHeight="1">
      <c r="B18" s="23"/>
      <c r="C18" s="23"/>
      <c r="D18" s="39"/>
      <c r="E18" s="33" t="s">
        <v>20</v>
      </c>
      <c r="F18" s="36">
        <v>167</v>
      </c>
      <c r="G18" s="36">
        <v>171</v>
      </c>
      <c r="H18" s="37" t="s">
        <v>12</v>
      </c>
      <c r="I18" s="36">
        <v>377935</v>
      </c>
      <c r="J18" s="141">
        <v>2263.083832335329</v>
      </c>
    </row>
    <row r="19" spans="2:10" s="17" customFormat="1" ht="11.25" customHeight="1">
      <c r="B19" s="18"/>
      <c r="C19" s="18"/>
      <c r="D19" s="420" t="s">
        <v>21</v>
      </c>
      <c r="E19" s="420"/>
      <c r="F19" s="29">
        <v>766</v>
      </c>
      <c r="G19" s="30" t="s">
        <v>12</v>
      </c>
      <c r="H19" s="30" t="s">
        <v>12</v>
      </c>
      <c r="I19" s="27">
        <v>4029856</v>
      </c>
      <c r="J19" s="140" t="s">
        <v>12</v>
      </c>
    </row>
    <row r="20" spans="2:10" s="22" customFormat="1" ht="11.25" customHeight="1">
      <c r="B20" s="23"/>
      <c r="C20" s="23"/>
      <c r="D20" s="23"/>
      <c r="E20" s="41" t="s">
        <v>22</v>
      </c>
      <c r="F20" s="42">
        <v>743</v>
      </c>
      <c r="G20" s="42">
        <v>1477</v>
      </c>
      <c r="H20" s="37" t="s">
        <v>12</v>
      </c>
      <c r="I20" s="42">
        <v>1365215</v>
      </c>
      <c r="J20" s="141">
        <v>1837.436069986541</v>
      </c>
    </row>
    <row r="21" spans="2:10" s="22" customFormat="1" ht="11.25" customHeight="1">
      <c r="B21" s="23"/>
      <c r="C21" s="23"/>
      <c r="D21" s="23"/>
      <c r="E21" s="33" t="s">
        <v>23</v>
      </c>
      <c r="F21" s="36">
        <v>57</v>
      </c>
      <c r="G21" s="36">
        <v>227</v>
      </c>
      <c r="H21" s="37" t="s">
        <v>12</v>
      </c>
      <c r="I21" s="36">
        <v>90908</v>
      </c>
      <c r="J21" s="141">
        <v>1594.877192982456</v>
      </c>
    </row>
    <row r="22" spans="2:10" s="22" customFormat="1" ht="11.25" customHeight="1">
      <c r="B22" s="23"/>
      <c r="C22" s="23"/>
      <c r="D22" s="23"/>
      <c r="E22" s="33" t="s">
        <v>24</v>
      </c>
      <c r="F22" s="36">
        <v>118</v>
      </c>
      <c r="G22" s="36">
        <v>2081</v>
      </c>
      <c r="H22" s="37" t="s">
        <v>12</v>
      </c>
      <c r="I22" s="36">
        <v>480497</v>
      </c>
      <c r="J22" s="141">
        <v>4072.008474576271</v>
      </c>
    </row>
    <row r="23" spans="2:10" s="22" customFormat="1" ht="11.25" customHeight="1">
      <c r="B23" s="23"/>
      <c r="C23" s="23"/>
      <c r="D23" s="23"/>
      <c r="E23" s="33" t="s">
        <v>25</v>
      </c>
      <c r="F23" s="36">
        <v>219</v>
      </c>
      <c r="G23" s="37" t="s">
        <v>12</v>
      </c>
      <c r="H23" s="36">
        <v>4275</v>
      </c>
      <c r="I23" s="36">
        <v>385231</v>
      </c>
      <c r="J23" s="141">
        <v>1759.0456621004566</v>
      </c>
    </row>
    <row r="24" spans="2:10" s="22" customFormat="1" ht="11.25" customHeight="1">
      <c r="B24" s="23"/>
      <c r="C24" s="23"/>
      <c r="D24" s="39"/>
      <c r="E24" s="33" t="s">
        <v>26</v>
      </c>
      <c r="F24" s="36">
        <v>567</v>
      </c>
      <c r="G24" s="37" t="s">
        <v>12</v>
      </c>
      <c r="H24" s="36">
        <v>9524</v>
      </c>
      <c r="I24" s="36">
        <v>1708005</v>
      </c>
      <c r="J24" s="141">
        <v>3012.354497354497</v>
      </c>
    </row>
    <row r="25" spans="2:10" s="17" customFormat="1" ht="11.25" customHeight="1">
      <c r="B25" s="18"/>
      <c r="C25" s="18"/>
      <c r="D25" s="420" t="s">
        <v>27</v>
      </c>
      <c r="E25" s="420"/>
      <c r="F25" s="84">
        <v>64</v>
      </c>
      <c r="G25" s="30" t="s">
        <v>12</v>
      </c>
      <c r="H25" s="30" t="s">
        <v>12</v>
      </c>
      <c r="I25" s="27">
        <v>-355396</v>
      </c>
      <c r="J25" s="140" t="s">
        <v>12</v>
      </c>
    </row>
    <row r="26" spans="2:10" s="22" customFormat="1" ht="11.25" customHeight="1">
      <c r="B26" s="23"/>
      <c r="C26" s="24"/>
      <c r="D26" s="24"/>
      <c r="E26" s="33" t="s">
        <v>28</v>
      </c>
      <c r="F26" s="43">
        <v>1</v>
      </c>
      <c r="G26" s="37" t="s">
        <v>12</v>
      </c>
      <c r="H26" s="37" t="s">
        <v>12</v>
      </c>
      <c r="I26" s="42">
        <v>-2646</v>
      </c>
      <c r="J26" s="141">
        <v>-2646</v>
      </c>
    </row>
    <row r="27" spans="2:10" s="22" customFormat="1" ht="11.25" customHeight="1">
      <c r="B27" s="23"/>
      <c r="C27" s="23"/>
      <c r="D27" s="23"/>
      <c r="E27" s="33" t="s">
        <v>29</v>
      </c>
      <c r="F27" s="36">
        <v>22</v>
      </c>
      <c r="G27" s="37" t="s">
        <v>12</v>
      </c>
      <c r="H27" s="37" t="s">
        <v>12</v>
      </c>
      <c r="I27" s="36">
        <v>-38593</v>
      </c>
      <c r="J27" s="141">
        <v>-1754.2272727272727</v>
      </c>
    </row>
    <row r="28" spans="2:10" s="22" customFormat="1" ht="11.25" customHeight="1">
      <c r="B28" s="23"/>
      <c r="C28" s="23"/>
      <c r="D28" s="23"/>
      <c r="E28" s="33" t="s">
        <v>30</v>
      </c>
      <c r="F28" s="36">
        <v>35</v>
      </c>
      <c r="G28" s="37" t="s">
        <v>12</v>
      </c>
      <c r="H28" s="37" t="s">
        <v>12</v>
      </c>
      <c r="I28" s="36">
        <v>-191029</v>
      </c>
      <c r="J28" s="141">
        <v>-5457.971428571429</v>
      </c>
    </row>
    <row r="29" spans="2:10" s="22" customFormat="1" ht="11.25" customHeight="1">
      <c r="B29" s="23"/>
      <c r="C29" s="23"/>
      <c r="D29" s="23"/>
      <c r="E29" s="33" t="s">
        <v>31</v>
      </c>
      <c r="F29" s="36">
        <v>9</v>
      </c>
      <c r="G29" s="37" t="s">
        <v>12</v>
      </c>
      <c r="H29" s="37" t="s">
        <v>12</v>
      </c>
      <c r="I29" s="36">
        <v>-123128</v>
      </c>
      <c r="J29" s="141">
        <v>-13680.888888888889</v>
      </c>
    </row>
    <row r="30" spans="2:10" s="22" customFormat="1" ht="11.25" customHeight="1">
      <c r="B30" s="23"/>
      <c r="C30" s="23"/>
      <c r="D30" s="23"/>
      <c r="E30" s="33" t="s">
        <v>32</v>
      </c>
      <c r="F30" s="36" t="s">
        <v>12</v>
      </c>
      <c r="G30" s="36" t="s">
        <v>12</v>
      </c>
      <c r="H30" s="36" t="s">
        <v>12</v>
      </c>
      <c r="I30" s="36">
        <v>0</v>
      </c>
      <c r="J30" s="141" t="s">
        <v>12</v>
      </c>
    </row>
    <row r="31" spans="2:10" s="22" customFormat="1" ht="11.25" customHeight="1">
      <c r="B31" s="23"/>
      <c r="C31" s="23"/>
      <c r="D31" s="39"/>
      <c r="E31" s="41" t="s">
        <v>33</v>
      </c>
      <c r="F31" s="42" t="s">
        <v>12</v>
      </c>
      <c r="G31" s="42" t="s">
        <v>12</v>
      </c>
      <c r="H31" s="42" t="s">
        <v>12</v>
      </c>
      <c r="I31" s="42">
        <v>0</v>
      </c>
      <c r="J31" s="141" t="s">
        <v>12</v>
      </c>
    </row>
    <row r="32" spans="2:10" s="17" customFormat="1" ht="11.25" customHeight="1">
      <c r="B32" s="18"/>
      <c r="C32" s="18"/>
      <c r="D32" s="420" t="s">
        <v>34</v>
      </c>
      <c r="E32" s="420"/>
      <c r="F32" s="44">
        <v>21</v>
      </c>
      <c r="G32" s="30" t="s">
        <v>12</v>
      </c>
      <c r="H32" s="30" t="s">
        <v>12</v>
      </c>
      <c r="I32" s="27">
        <v>81777</v>
      </c>
      <c r="J32" s="140">
        <v>3894.14285714286</v>
      </c>
    </row>
    <row r="33" spans="2:10" s="17" customFormat="1" ht="11.25" customHeight="1">
      <c r="B33" s="18"/>
      <c r="C33" s="18"/>
      <c r="D33" s="420" t="s">
        <v>35</v>
      </c>
      <c r="E33" s="420"/>
      <c r="F33" s="84">
        <v>43</v>
      </c>
      <c r="G33" s="30" t="s">
        <v>12</v>
      </c>
      <c r="H33" s="30" t="s">
        <v>12</v>
      </c>
      <c r="I33" s="27">
        <v>62144</v>
      </c>
      <c r="J33" s="140" t="s">
        <v>12</v>
      </c>
    </row>
    <row r="34" spans="2:10" s="22" customFormat="1" ht="11.25" customHeight="1">
      <c r="B34" s="23"/>
      <c r="C34" s="23"/>
      <c r="D34" s="23"/>
      <c r="E34" s="33" t="s">
        <v>36</v>
      </c>
      <c r="F34" s="36">
        <v>16</v>
      </c>
      <c r="G34" s="37" t="s">
        <v>12</v>
      </c>
      <c r="H34" s="37" t="s">
        <v>12</v>
      </c>
      <c r="I34" s="36">
        <v>18214</v>
      </c>
      <c r="J34" s="141">
        <v>1138.375</v>
      </c>
    </row>
    <row r="35" spans="2:10" s="22" customFormat="1" ht="11.25" customHeight="1">
      <c r="B35" s="23"/>
      <c r="C35" s="23"/>
      <c r="D35" s="23"/>
      <c r="E35" s="83" t="s">
        <v>54</v>
      </c>
      <c r="F35" s="36">
        <v>0</v>
      </c>
      <c r="G35" s="37" t="s">
        <v>12</v>
      </c>
      <c r="H35" s="37" t="s">
        <v>12</v>
      </c>
      <c r="I35" s="36">
        <v>0</v>
      </c>
      <c r="J35" s="141" t="s">
        <v>12</v>
      </c>
    </row>
    <row r="36" spans="2:10" s="22" customFormat="1" ht="11.25" customHeight="1">
      <c r="B36" s="23"/>
      <c r="C36" s="23"/>
      <c r="D36" s="23"/>
      <c r="E36" s="33" t="s">
        <v>38</v>
      </c>
      <c r="F36" s="36">
        <v>1</v>
      </c>
      <c r="G36" s="37" t="s">
        <v>12</v>
      </c>
      <c r="H36" s="37" t="s">
        <v>12</v>
      </c>
      <c r="I36" s="36">
        <v>4000</v>
      </c>
      <c r="J36" s="141">
        <v>4000</v>
      </c>
    </row>
    <row r="37" spans="2:10" s="22" customFormat="1" ht="11.25" customHeight="1">
      <c r="B37" s="23"/>
      <c r="C37" s="23"/>
      <c r="D37" s="23"/>
      <c r="E37" s="45" t="s">
        <v>39</v>
      </c>
      <c r="F37" s="46">
        <v>26</v>
      </c>
      <c r="G37" s="47" t="s">
        <v>12</v>
      </c>
      <c r="H37" s="47" t="s">
        <v>12</v>
      </c>
      <c r="I37" s="46">
        <v>39930</v>
      </c>
      <c r="J37" s="142">
        <v>1535.7692307692307</v>
      </c>
    </row>
    <row r="38" spans="2:10" s="22" customFormat="1" ht="11.25" customHeight="1">
      <c r="B38" s="48"/>
      <c r="C38" s="49"/>
      <c r="D38" s="49"/>
      <c r="E38" s="49"/>
      <c r="F38" s="50"/>
      <c r="G38" s="50"/>
      <c r="H38" s="50"/>
      <c r="I38" s="50"/>
      <c r="J38" s="146"/>
    </row>
    <row r="39" spans="2:10" s="17" customFormat="1" ht="11.25" customHeight="1">
      <c r="B39" s="18"/>
      <c r="C39" s="457" t="s">
        <v>40</v>
      </c>
      <c r="D39" s="457"/>
      <c r="E39" s="457"/>
      <c r="F39" s="27">
        <v>303</v>
      </c>
      <c r="G39" s="31" t="s">
        <v>12</v>
      </c>
      <c r="H39" s="30" t="s">
        <v>12</v>
      </c>
      <c r="I39" s="27">
        <v>854755</v>
      </c>
      <c r="J39" s="145">
        <v>2820.973597359736</v>
      </c>
    </row>
    <row r="40" spans="2:10" s="22" customFormat="1" ht="11.25" customHeight="1">
      <c r="B40" s="23"/>
      <c r="C40" s="23"/>
      <c r="D40" s="458" t="s">
        <v>41</v>
      </c>
      <c r="E40" s="458"/>
      <c r="F40" s="36">
        <v>303</v>
      </c>
      <c r="G40" s="38" t="s">
        <v>12</v>
      </c>
      <c r="H40" s="37" t="s">
        <v>12</v>
      </c>
      <c r="I40" s="36">
        <v>170938</v>
      </c>
      <c r="J40" s="141">
        <v>564.1518151815181</v>
      </c>
    </row>
    <row r="41" spans="2:10" s="17" customFormat="1" ht="11.25" customHeight="1">
      <c r="B41" s="18"/>
      <c r="C41" s="18"/>
      <c r="D41" s="420" t="s">
        <v>42</v>
      </c>
      <c r="E41" s="420"/>
      <c r="F41" s="27" t="s">
        <v>12</v>
      </c>
      <c r="G41" s="27" t="s">
        <v>12</v>
      </c>
      <c r="H41" s="27" t="s">
        <v>12</v>
      </c>
      <c r="I41" s="27" t="s">
        <v>12</v>
      </c>
      <c r="J41" s="147" t="s">
        <v>12</v>
      </c>
    </row>
    <row r="42" spans="2:10" s="17" customFormat="1" ht="11.25" customHeight="1">
      <c r="B42" s="18"/>
      <c r="C42" s="18"/>
      <c r="D42" s="19"/>
      <c r="E42" s="41" t="s">
        <v>43</v>
      </c>
      <c r="F42" s="42">
        <v>211</v>
      </c>
      <c r="G42" s="38">
        <v>391</v>
      </c>
      <c r="H42" s="37" t="s">
        <v>12</v>
      </c>
      <c r="I42" s="38">
        <v>274119</v>
      </c>
      <c r="J42" s="148">
        <v>1299.1421800947867</v>
      </c>
    </row>
    <row r="43" spans="2:10" s="17" customFormat="1" ht="11.25" customHeight="1">
      <c r="B43" s="18"/>
      <c r="C43" s="18"/>
      <c r="D43" s="24"/>
      <c r="E43" s="41" t="s">
        <v>44</v>
      </c>
      <c r="F43" s="42">
        <v>109</v>
      </c>
      <c r="G43" s="38">
        <v>370</v>
      </c>
      <c r="H43" s="37" t="s">
        <v>12</v>
      </c>
      <c r="I43" s="38">
        <v>210897</v>
      </c>
      <c r="J43" s="148">
        <v>1934.834862385321</v>
      </c>
    </row>
    <row r="44" spans="2:10" s="17" customFormat="1" ht="11.25" customHeight="1">
      <c r="B44" s="18"/>
      <c r="C44" s="18"/>
      <c r="D44" s="25"/>
      <c r="E44" s="41" t="s">
        <v>45</v>
      </c>
      <c r="F44" s="42">
        <v>88</v>
      </c>
      <c r="G44" s="38">
        <v>280</v>
      </c>
      <c r="H44" s="37" t="s">
        <v>12</v>
      </c>
      <c r="I44" s="38">
        <v>368990</v>
      </c>
      <c r="J44" s="148">
        <v>4193.068181818182</v>
      </c>
    </row>
    <row r="45" spans="2:10" s="17" customFormat="1" ht="11.25" customHeight="1">
      <c r="B45" s="18"/>
      <c r="C45" s="18"/>
      <c r="D45" s="457" t="s">
        <v>46</v>
      </c>
      <c r="E45" s="457"/>
      <c r="F45" s="27" t="s">
        <v>12</v>
      </c>
      <c r="G45" s="27" t="s">
        <v>12</v>
      </c>
      <c r="H45" s="27" t="s">
        <v>12</v>
      </c>
      <c r="I45" s="27" t="s">
        <v>12</v>
      </c>
      <c r="J45" s="147" t="s">
        <v>12</v>
      </c>
    </row>
    <row r="46" spans="2:10" s="22" customFormat="1" ht="11.25" customHeight="1">
      <c r="B46" s="23"/>
      <c r="C46" s="23"/>
      <c r="D46" s="23"/>
      <c r="E46" s="33" t="s">
        <v>47</v>
      </c>
      <c r="F46" s="36">
        <v>0</v>
      </c>
      <c r="G46" s="37" t="s">
        <v>12</v>
      </c>
      <c r="H46" s="37" t="s">
        <v>12</v>
      </c>
      <c r="I46" s="36">
        <v>0</v>
      </c>
      <c r="J46" s="141" t="s">
        <v>12</v>
      </c>
    </row>
    <row r="47" spans="2:10" s="22" customFormat="1" ht="11.25" customHeight="1">
      <c r="B47" s="23"/>
      <c r="C47" s="23"/>
      <c r="D47" s="23"/>
      <c r="E47" s="33" t="s">
        <v>34</v>
      </c>
      <c r="F47" s="36">
        <v>5</v>
      </c>
      <c r="G47" s="37" t="s">
        <v>12</v>
      </c>
      <c r="H47" s="37" t="s">
        <v>12</v>
      </c>
      <c r="I47" s="36">
        <v>2534</v>
      </c>
      <c r="J47" s="148">
        <v>506.8</v>
      </c>
    </row>
    <row r="48" spans="2:10" s="22" customFormat="1" ht="11.25" customHeight="1">
      <c r="B48" s="23"/>
      <c r="C48" s="23"/>
      <c r="D48" s="23"/>
      <c r="E48" s="33" t="s">
        <v>48</v>
      </c>
      <c r="F48" s="36">
        <v>7</v>
      </c>
      <c r="G48" s="37" t="s">
        <v>12</v>
      </c>
      <c r="H48" s="37" t="s">
        <v>12</v>
      </c>
      <c r="I48" s="36">
        <v>-1785</v>
      </c>
      <c r="J48" s="141">
        <v>-255</v>
      </c>
    </row>
    <row r="49" spans="2:10" s="22" customFormat="1" ht="11.25" customHeight="1">
      <c r="B49" s="23"/>
      <c r="C49" s="23"/>
      <c r="D49" s="23"/>
      <c r="E49" s="53" t="s">
        <v>38</v>
      </c>
      <c r="F49" s="46" t="s">
        <v>12</v>
      </c>
      <c r="G49" s="46" t="s">
        <v>12</v>
      </c>
      <c r="H49" s="46" t="s">
        <v>12</v>
      </c>
      <c r="I49" s="46" t="s">
        <v>12</v>
      </c>
      <c r="J49" s="149" t="s">
        <v>12</v>
      </c>
    </row>
    <row r="50" spans="2:10" s="22" customFormat="1" ht="11.25" customHeight="1">
      <c r="B50" s="55"/>
      <c r="C50" s="56"/>
      <c r="D50" s="56"/>
      <c r="E50" s="56"/>
      <c r="F50" s="57"/>
      <c r="G50" s="57"/>
      <c r="H50" s="57"/>
      <c r="I50" s="57"/>
      <c r="J50" s="150"/>
    </row>
    <row r="51" spans="2:10" s="17" customFormat="1" ht="11.25" customHeight="1">
      <c r="B51" s="18"/>
      <c r="C51" s="448" t="s">
        <v>49</v>
      </c>
      <c r="D51" s="448"/>
      <c r="E51" s="448"/>
      <c r="F51" s="58">
        <v>500</v>
      </c>
      <c r="G51" s="58">
        <v>3200</v>
      </c>
      <c r="H51" s="21" t="s">
        <v>12</v>
      </c>
      <c r="I51" s="58">
        <v>566943</v>
      </c>
      <c r="J51" s="151">
        <v>1133.886</v>
      </c>
    </row>
    <row r="52" spans="2:10" s="22" customFormat="1" ht="11.25" customHeight="1">
      <c r="B52" s="55"/>
      <c r="C52" s="56"/>
      <c r="D52" s="56"/>
      <c r="E52" s="56"/>
      <c r="F52" s="57"/>
      <c r="G52" s="57"/>
      <c r="H52" s="57"/>
      <c r="I52" s="57"/>
      <c r="J52" s="150"/>
    </row>
    <row r="53" spans="2:10" s="17" customFormat="1" ht="11.25" customHeight="1">
      <c r="B53" s="18"/>
      <c r="C53" s="420" t="s">
        <v>50</v>
      </c>
      <c r="D53" s="420"/>
      <c r="E53" s="420"/>
      <c r="F53" s="27">
        <v>245</v>
      </c>
      <c r="G53" s="30" t="s">
        <v>12</v>
      </c>
      <c r="H53" s="30" t="s">
        <v>12</v>
      </c>
      <c r="I53" s="29">
        <v>3388875</v>
      </c>
      <c r="J53" s="140">
        <v>13832.142857142857</v>
      </c>
    </row>
    <row r="54" spans="2:10" s="17" customFormat="1" ht="11.25" customHeight="1">
      <c r="B54" s="18"/>
      <c r="C54" s="18"/>
      <c r="D54" s="420" t="s">
        <v>91</v>
      </c>
      <c r="E54" s="420"/>
      <c r="F54" s="29">
        <v>245</v>
      </c>
      <c r="G54" s="30" t="s">
        <v>12</v>
      </c>
      <c r="H54" s="27" t="s">
        <v>12</v>
      </c>
      <c r="I54" s="29">
        <v>3376616</v>
      </c>
      <c r="J54" s="140">
        <v>13782.10612244898</v>
      </c>
    </row>
    <row r="55" spans="2:10" s="17" customFormat="1" ht="11.25" customHeight="1">
      <c r="B55" s="18"/>
      <c r="C55" s="18"/>
      <c r="D55" s="457" t="s">
        <v>46</v>
      </c>
      <c r="E55" s="457"/>
      <c r="F55" s="30" t="s">
        <v>12</v>
      </c>
      <c r="G55" s="30" t="s">
        <v>12</v>
      </c>
      <c r="H55" s="30" t="s">
        <v>12</v>
      </c>
      <c r="I55" s="27">
        <v>12259</v>
      </c>
      <c r="J55" s="140" t="s">
        <v>12</v>
      </c>
    </row>
    <row r="56" spans="2:10" s="22" customFormat="1" ht="11.25" customHeight="1">
      <c r="B56" s="23"/>
      <c r="C56" s="23"/>
      <c r="D56" s="23"/>
      <c r="E56" s="33" t="s">
        <v>52</v>
      </c>
      <c r="F56" s="36">
        <v>1</v>
      </c>
      <c r="G56" s="37" t="s">
        <v>12</v>
      </c>
      <c r="H56" s="37" t="s">
        <v>12</v>
      </c>
      <c r="I56" s="36">
        <v>-500</v>
      </c>
      <c r="J56" s="141">
        <v>-500</v>
      </c>
    </row>
    <row r="57" spans="2:10" s="22" customFormat="1" ht="11.25" customHeight="1">
      <c r="B57" s="23"/>
      <c r="C57" s="23"/>
      <c r="D57" s="23"/>
      <c r="E57" s="33" t="s">
        <v>53</v>
      </c>
      <c r="F57" s="36">
        <v>3</v>
      </c>
      <c r="G57" s="37" t="s">
        <v>12</v>
      </c>
      <c r="H57" s="37" t="s">
        <v>12</v>
      </c>
      <c r="I57" s="36">
        <v>12759</v>
      </c>
      <c r="J57" s="141">
        <v>4253</v>
      </c>
    </row>
    <row r="58" spans="2:10" s="22" customFormat="1" ht="11.25" customHeight="1">
      <c r="B58" s="23"/>
      <c r="C58" s="23"/>
      <c r="D58" s="23"/>
      <c r="E58" s="33" t="s">
        <v>36</v>
      </c>
      <c r="F58" s="36">
        <v>0</v>
      </c>
      <c r="G58" s="37" t="s">
        <v>12</v>
      </c>
      <c r="H58" s="37" t="s">
        <v>12</v>
      </c>
      <c r="I58" s="36">
        <v>0</v>
      </c>
      <c r="J58" s="141" t="s">
        <v>12</v>
      </c>
    </row>
    <row r="59" spans="2:10" s="22" customFormat="1" ht="11.25" customHeight="1">
      <c r="B59" s="23"/>
      <c r="C59" s="23"/>
      <c r="D59" s="23"/>
      <c r="E59" s="33" t="s">
        <v>54</v>
      </c>
      <c r="F59" s="36" t="s">
        <v>12</v>
      </c>
      <c r="G59" s="37" t="s">
        <v>12</v>
      </c>
      <c r="H59" s="37" t="s">
        <v>12</v>
      </c>
      <c r="I59" s="36" t="s">
        <v>12</v>
      </c>
      <c r="J59" s="141" t="s">
        <v>12</v>
      </c>
    </row>
    <row r="60" spans="2:10" s="22" customFormat="1" ht="11.25" customHeight="1">
      <c r="B60" s="23"/>
      <c r="C60" s="23"/>
      <c r="D60" s="23"/>
      <c r="E60" s="53" t="s">
        <v>55</v>
      </c>
      <c r="F60" s="85">
        <v>0</v>
      </c>
      <c r="G60" s="47" t="s">
        <v>12</v>
      </c>
      <c r="H60" s="47" t="s">
        <v>12</v>
      </c>
      <c r="I60" s="46">
        <v>0</v>
      </c>
      <c r="J60" s="142" t="s">
        <v>12</v>
      </c>
    </row>
    <row r="61" spans="2:10" s="22" customFormat="1" ht="11.25" customHeight="1">
      <c r="B61" s="39"/>
      <c r="C61" s="39"/>
      <c r="D61" s="39"/>
      <c r="E61" s="39"/>
      <c r="F61" s="59"/>
      <c r="G61" s="59"/>
      <c r="H61" s="59"/>
      <c r="I61" s="40"/>
      <c r="J61" s="148"/>
    </row>
    <row r="62" spans="2:10" s="17" customFormat="1" ht="11.25" customHeight="1">
      <c r="B62" s="448" t="s">
        <v>56</v>
      </c>
      <c r="C62" s="448"/>
      <c r="D62" s="448"/>
      <c r="E62" s="448"/>
      <c r="F62" s="58">
        <v>33</v>
      </c>
      <c r="G62" s="58">
        <v>198</v>
      </c>
      <c r="H62" s="60" t="s">
        <v>12</v>
      </c>
      <c r="I62" s="58">
        <v>197890</v>
      </c>
      <c r="J62" s="151">
        <v>5996.666666666667</v>
      </c>
    </row>
    <row r="63" spans="1:10" s="61" customFormat="1" ht="5.25" customHeight="1">
      <c r="A63" s="446"/>
      <c r="B63" s="446"/>
      <c r="C63" s="446"/>
      <c r="D63" s="446"/>
      <c r="E63" s="446"/>
      <c r="F63" s="446"/>
      <c r="G63" s="446"/>
      <c r="H63" s="446"/>
      <c r="I63" s="446"/>
      <c r="J63" s="446"/>
    </row>
    <row r="64" spans="1:11" s="64" customFormat="1" ht="11.25">
      <c r="A64" s="447" t="s">
        <v>135</v>
      </c>
      <c r="B64" s="447"/>
      <c r="C64" s="447"/>
      <c r="D64" s="447"/>
      <c r="E64" s="447"/>
      <c r="F64" s="447"/>
      <c r="G64" s="447"/>
      <c r="H64" s="447"/>
      <c r="I64" s="447"/>
      <c r="J64" s="447"/>
      <c r="K64" s="447"/>
    </row>
    <row r="65" spans="1:10" s="65" customFormat="1" ht="5.25" customHeight="1">
      <c r="A65" s="444"/>
      <c r="B65" s="444"/>
      <c r="C65" s="444"/>
      <c r="D65" s="444"/>
      <c r="E65" s="444"/>
      <c r="F65" s="444"/>
      <c r="G65" s="444"/>
      <c r="H65" s="444"/>
      <c r="I65" s="444"/>
      <c r="J65" s="444"/>
    </row>
    <row r="66" spans="1:10" s="66" customFormat="1" ht="11.25">
      <c r="A66" s="444" t="s">
        <v>98</v>
      </c>
      <c r="B66" s="444"/>
      <c r="C66" s="444"/>
      <c r="D66" s="444"/>
      <c r="E66" s="444"/>
      <c r="F66" s="444"/>
      <c r="G66" s="444"/>
      <c r="H66" s="444"/>
      <c r="I66" s="444"/>
      <c r="J66" s="444"/>
    </row>
    <row r="67" spans="1:10" s="66" customFormat="1" ht="11.25" customHeight="1">
      <c r="A67" s="444" t="s">
        <v>86</v>
      </c>
      <c r="B67" s="444"/>
      <c r="C67" s="444"/>
      <c r="D67" s="444"/>
      <c r="E67" s="444"/>
      <c r="F67" s="444"/>
      <c r="G67" s="444"/>
      <c r="H67" s="444"/>
      <c r="I67" s="444"/>
      <c r="J67" s="444"/>
    </row>
    <row r="68" spans="1:10" ht="12.75">
      <c r="A68" s="22"/>
      <c r="B68" s="23"/>
      <c r="C68" s="23"/>
      <c r="D68" s="23"/>
      <c r="E68" s="23"/>
      <c r="F68" s="23"/>
      <c r="G68" s="23"/>
      <c r="H68" s="23"/>
      <c r="I68" s="74"/>
      <c r="J68" s="152"/>
    </row>
  </sheetData>
  <sheetProtection/>
  <mergeCells count="29">
    <mergeCell ref="A1:J1"/>
    <mergeCell ref="A2:J2"/>
    <mergeCell ref="A3:J3"/>
    <mergeCell ref="A4:J4"/>
    <mergeCell ref="B5:E5"/>
    <mergeCell ref="B6:E6"/>
    <mergeCell ref="B8:J8"/>
    <mergeCell ref="A9:E9"/>
    <mergeCell ref="B11:E11"/>
    <mergeCell ref="C12:E12"/>
    <mergeCell ref="D13:E13"/>
    <mergeCell ref="D19:E19"/>
    <mergeCell ref="B62:E62"/>
    <mergeCell ref="D25:E25"/>
    <mergeCell ref="D32:E32"/>
    <mergeCell ref="D33:E33"/>
    <mergeCell ref="C39:E39"/>
    <mergeCell ref="D40:E40"/>
    <mergeCell ref="D41:E41"/>
    <mergeCell ref="A64:K64"/>
    <mergeCell ref="A63:J63"/>
    <mergeCell ref="A65:J65"/>
    <mergeCell ref="A66:J66"/>
    <mergeCell ref="A67:J67"/>
    <mergeCell ref="D45:E45"/>
    <mergeCell ref="C51:E51"/>
    <mergeCell ref="C53:E53"/>
    <mergeCell ref="D54:E54"/>
    <mergeCell ref="D55:E55"/>
  </mergeCells>
  <printOptions/>
  <pageMargins left="0" right="0" top="0" bottom="0" header="0" footer="0"/>
  <pageSetup fitToHeight="1" fitToWidth="1" horizontalDpi="1200" verticalDpi="12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2.7109375" style="114" customWidth="1"/>
    <col min="2" max="4" width="2.7109375" style="90" customWidth="1"/>
    <col min="5" max="5" width="56.421875" style="90" customWidth="1"/>
    <col min="6" max="8" width="12.7109375" style="90" customWidth="1"/>
    <col min="9" max="9" width="12.7109375" style="115" customWidth="1"/>
    <col min="10" max="10" width="12.7109375" style="158" customWidth="1"/>
    <col min="11" max="16384" width="9.140625" style="114" customWidth="1"/>
  </cols>
  <sheetData>
    <row r="1" spans="1:10" s="91" customFormat="1" ht="15" customHeight="1">
      <c r="A1" s="357"/>
      <c r="B1" s="357"/>
      <c r="C1" s="357"/>
      <c r="D1" s="357"/>
      <c r="E1" s="357"/>
      <c r="F1" s="357"/>
      <c r="G1" s="357"/>
      <c r="H1" s="357"/>
      <c r="I1" s="357"/>
      <c r="J1" s="357"/>
    </row>
    <row r="2" spans="1:10" s="92" customFormat="1" ht="12.75" customHeight="1">
      <c r="A2" s="359" t="s">
        <v>96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s="93" customFormat="1" ht="14.25" customHeight="1">
      <c r="A3" s="467"/>
      <c r="B3" s="467"/>
      <c r="C3" s="467"/>
      <c r="D3" s="467"/>
      <c r="E3" s="467"/>
      <c r="F3" s="467"/>
      <c r="G3" s="467"/>
      <c r="H3" s="467"/>
      <c r="I3" s="467"/>
      <c r="J3" s="467"/>
    </row>
    <row r="4" spans="1:10" s="93" customFormat="1" ht="14.25" customHeight="1">
      <c r="A4" s="468"/>
      <c r="B4" s="468"/>
      <c r="C4" s="468"/>
      <c r="D4" s="468"/>
      <c r="E4" s="468"/>
      <c r="F4" s="468"/>
      <c r="G4" s="468"/>
      <c r="H4" s="468"/>
      <c r="I4" s="468"/>
      <c r="J4" s="468"/>
    </row>
    <row r="5" spans="1:10" s="96" customFormat="1" ht="12" customHeight="1">
      <c r="A5" s="94"/>
      <c r="B5" s="469"/>
      <c r="C5" s="469"/>
      <c r="D5" s="469"/>
      <c r="E5" s="470"/>
      <c r="F5" s="86" t="s">
        <v>1</v>
      </c>
      <c r="G5" s="86" t="s">
        <v>2</v>
      </c>
      <c r="H5" s="86" t="s">
        <v>3</v>
      </c>
      <c r="I5" s="95" t="s">
        <v>4</v>
      </c>
      <c r="J5" s="153" t="s">
        <v>5</v>
      </c>
    </row>
    <row r="6" spans="2:10" s="96" customFormat="1" ht="12" customHeight="1">
      <c r="B6" s="471"/>
      <c r="C6" s="471"/>
      <c r="D6" s="471"/>
      <c r="E6" s="472"/>
      <c r="F6" s="87"/>
      <c r="G6" s="87" t="s">
        <v>89</v>
      </c>
      <c r="H6" s="87" t="s">
        <v>7</v>
      </c>
      <c r="I6" s="97" t="s">
        <v>8</v>
      </c>
      <c r="J6" s="154" t="s">
        <v>9</v>
      </c>
    </row>
    <row r="7" spans="2:10" s="96" customFormat="1" ht="12" customHeight="1">
      <c r="B7" s="88"/>
      <c r="C7" s="88"/>
      <c r="D7" s="88"/>
      <c r="E7" s="88"/>
      <c r="F7" s="88"/>
      <c r="G7" s="88"/>
      <c r="H7" s="88" t="s">
        <v>10</v>
      </c>
      <c r="I7" s="98"/>
      <c r="J7" s="155"/>
    </row>
    <row r="8" spans="1:10" s="100" customFormat="1" ht="12" customHeight="1">
      <c r="A8" s="99"/>
      <c r="B8" s="466"/>
      <c r="C8" s="466"/>
      <c r="D8" s="466"/>
      <c r="E8" s="466"/>
      <c r="F8" s="466"/>
      <c r="G8" s="466"/>
      <c r="H8" s="466"/>
      <c r="I8" s="466"/>
      <c r="J8" s="466"/>
    </row>
    <row r="9" spans="1:10" s="102" customFormat="1" ht="11.25" customHeight="1">
      <c r="A9" s="382" t="s">
        <v>11</v>
      </c>
      <c r="B9" s="382"/>
      <c r="C9" s="382"/>
      <c r="D9" s="382"/>
      <c r="E9" s="382"/>
      <c r="F9" s="20">
        <v>1043</v>
      </c>
      <c r="G9" s="21" t="s">
        <v>12</v>
      </c>
      <c r="H9" s="21" t="s">
        <v>12</v>
      </c>
      <c r="I9" s="20">
        <v>38806741</v>
      </c>
      <c r="J9" s="139">
        <v>37206.85</v>
      </c>
    </row>
    <row r="10" spans="1:10" s="105" customFormat="1" ht="11.25" customHeight="1">
      <c r="A10" s="103"/>
      <c r="B10" s="104"/>
      <c r="C10" s="104"/>
      <c r="D10" s="104"/>
      <c r="E10" s="104"/>
      <c r="F10" s="26"/>
      <c r="G10" s="26"/>
      <c r="H10" s="26"/>
      <c r="I10" s="26"/>
      <c r="J10" s="145"/>
    </row>
    <row r="11" spans="2:10" s="102" customFormat="1" ht="11.25" customHeight="1">
      <c r="B11" s="380" t="s">
        <v>13</v>
      </c>
      <c r="C11" s="380"/>
      <c r="D11" s="380"/>
      <c r="E11" s="380"/>
      <c r="F11" s="27">
        <v>1043</v>
      </c>
      <c r="G11" s="28" t="s">
        <v>12</v>
      </c>
      <c r="H11" s="28" t="s">
        <v>12</v>
      </c>
      <c r="I11" s="27" t="s">
        <v>12</v>
      </c>
      <c r="J11" s="140" t="s">
        <v>12</v>
      </c>
    </row>
    <row r="12" spans="2:10" s="102" customFormat="1" ht="11.25" customHeight="1">
      <c r="B12" s="106"/>
      <c r="C12" s="380" t="s">
        <v>14</v>
      </c>
      <c r="D12" s="380"/>
      <c r="E12" s="380"/>
      <c r="F12" s="29" t="s">
        <v>12</v>
      </c>
      <c r="G12" s="30" t="s">
        <v>12</v>
      </c>
      <c r="H12" s="30" t="s">
        <v>12</v>
      </c>
      <c r="I12" s="30" t="s">
        <v>12</v>
      </c>
      <c r="J12" s="140" t="s">
        <v>12</v>
      </c>
    </row>
    <row r="13" spans="2:10" s="102" customFormat="1" ht="12" customHeight="1">
      <c r="B13" s="103"/>
      <c r="C13" s="103"/>
      <c r="D13" s="380" t="s">
        <v>15</v>
      </c>
      <c r="E13" s="380"/>
      <c r="F13" s="29" t="s">
        <v>12</v>
      </c>
      <c r="G13" s="32" t="s">
        <v>12</v>
      </c>
      <c r="H13" s="32" t="s">
        <v>12</v>
      </c>
      <c r="I13" s="32" t="s">
        <v>12</v>
      </c>
      <c r="J13" s="156" t="s">
        <v>12</v>
      </c>
    </row>
    <row r="14" spans="2:10" s="105" customFormat="1" ht="11.25" customHeight="1">
      <c r="B14" s="89"/>
      <c r="C14" s="89"/>
      <c r="D14" s="89"/>
      <c r="E14" s="83" t="s">
        <v>16</v>
      </c>
      <c r="F14" s="36">
        <v>793</v>
      </c>
      <c r="G14" s="37" t="s">
        <v>12</v>
      </c>
      <c r="H14" s="37" t="s">
        <v>12</v>
      </c>
      <c r="I14" s="36">
        <v>14246466</v>
      </c>
      <c r="J14" s="141">
        <v>17965.28</v>
      </c>
    </row>
    <row r="15" spans="2:10" s="105" customFormat="1" ht="11.25" customHeight="1">
      <c r="B15" s="89"/>
      <c r="C15" s="89"/>
      <c r="D15" s="89"/>
      <c r="E15" s="83" t="s">
        <v>17</v>
      </c>
      <c r="F15" s="36">
        <v>629</v>
      </c>
      <c r="G15" s="37" t="s">
        <v>12</v>
      </c>
      <c r="H15" s="37" t="s">
        <v>12</v>
      </c>
      <c r="I15" s="36">
        <v>6040984</v>
      </c>
      <c r="J15" s="141">
        <v>9604.11</v>
      </c>
    </row>
    <row r="16" spans="2:10" s="105" customFormat="1" ht="11.25" customHeight="1">
      <c r="B16" s="89"/>
      <c r="C16" s="89"/>
      <c r="D16" s="89"/>
      <c r="E16" s="83" t="s">
        <v>90</v>
      </c>
      <c r="F16" s="36">
        <v>575</v>
      </c>
      <c r="G16" s="37" t="s">
        <v>12</v>
      </c>
      <c r="H16" s="37" t="s">
        <v>12</v>
      </c>
      <c r="I16" s="36">
        <v>7744102</v>
      </c>
      <c r="J16" s="141">
        <v>13468</v>
      </c>
    </row>
    <row r="17" spans="2:10" s="105" customFormat="1" ht="11.25" customHeight="1">
      <c r="B17" s="89"/>
      <c r="C17" s="89"/>
      <c r="D17" s="89"/>
      <c r="E17" s="83" t="s">
        <v>19</v>
      </c>
      <c r="F17" s="36">
        <v>508</v>
      </c>
      <c r="G17" s="37" t="s">
        <v>12</v>
      </c>
      <c r="H17" s="37" t="s">
        <v>12</v>
      </c>
      <c r="I17" s="36">
        <v>1669080</v>
      </c>
      <c r="J17" s="141">
        <v>3285.59</v>
      </c>
    </row>
    <row r="18" spans="2:10" s="105" customFormat="1" ht="11.25" customHeight="1">
      <c r="B18" s="89"/>
      <c r="C18" s="89"/>
      <c r="D18" s="59"/>
      <c r="E18" s="83" t="s">
        <v>20</v>
      </c>
      <c r="F18" s="36">
        <v>166</v>
      </c>
      <c r="G18" s="37" t="s">
        <v>12</v>
      </c>
      <c r="H18" s="37" t="s">
        <v>12</v>
      </c>
      <c r="I18" s="36">
        <v>347510</v>
      </c>
      <c r="J18" s="141">
        <v>2093.43</v>
      </c>
    </row>
    <row r="19" spans="2:10" s="102" customFormat="1" ht="11.25" customHeight="1">
      <c r="B19" s="106"/>
      <c r="C19" s="106"/>
      <c r="D19" s="380" t="s">
        <v>21</v>
      </c>
      <c r="E19" s="380"/>
      <c r="F19" s="29" t="s">
        <v>12</v>
      </c>
      <c r="G19" s="30" t="s">
        <v>12</v>
      </c>
      <c r="H19" s="30" t="s">
        <v>12</v>
      </c>
      <c r="I19" s="27" t="s">
        <v>12</v>
      </c>
      <c r="J19" s="140" t="s">
        <v>12</v>
      </c>
    </row>
    <row r="20" spans="2:10" s="105" customFormat="1" ht="11.25" customHeight="1">
      <c r="B20" s="89"/>
      <c r="C20" s="89"/>
      <c r="D20" s="89"/>
      <c r="E20" s="107" t="s">
        <v>22</v>
      </c>
      <c r="F20" s="42">
        <v>751</v>
      </c>
      <c r="G20" s="37" t="s">
        <v>12</v>
      </c>
      <c r="H20" s="37" t="s">
        <v>12</v>
      </c>
      <c r="I20" s="42">
        <v>1344553</v>
      </c>
      <c r="J20" s="141">
        <v>1790.35</v>
      </c>
    </row>
    <row r="21" spans="2:10" s="105" customFormat="1" ht="11.25" customHeight="1">
      <c r="B21" s="89"/>
      <c r="C21" s="89"/>
      <c r="D21" s="89"/>
      <c r="E21" s="83" t="s">
        <v>23</v>
      </c>
      <c r="F21" s="36">
        <v>51</v>
      </c>
      <c r="G21" s="37" t="s">
        <v>12</v>
      </c>
      <c r="H21" s="37" t="s">
        <v>12</v>
      </c>
      <c r="I21" s="36">
        <v>88748</v>
      </c>
      <c r="J21" s="141">
        <v>1740.16</v>
      </c>
    </row>
    <row r="22" spans="2:10" s="105" customFormat="1" ht="11.25" customHeight="1">
      <c r="B22" s="89"/>
      <c r="C22" s="89"/>
      <c r="D22" s="89"/>
      <c r="E22" s="83" t="s">
        <v>24</v>
      </c>
      <c r="F22" s="36">
        <v>122</v>
      </c>
      <c r="G22" s="37" t="s">
        <v>12</v>
      </c>
      <c r="H22" s="37" t="s">
        <v>12</v>
      </c>
      <c r="I22" s="36">
        <v>481434</v>
      </c>
      <c r="J22" s="141">
        <v>3946.18</v>
      </c>
    </row>
    <row r="23" spans="2:10" s="105" customFormat="1" ht="11.25" customHeight="1">
      <c r="B23" s="89"/>
      <c r="C23" s="89"/>
      <c r="D23" s="89"/>
      <c r="E23" s="83" t="s">
        <v>25</v>
      </c>
      <c r="F23" s="36">
        <v>222</v>
      </c>
      <c r="G23" s="37" t="s">
        <v>12</v>
      </c>
      <c r="H23" s="37" t="s">
        <v>12</v>
      </c>
      <c r="I23" s="36">
        <v>378001</v>
      </c>
      <c r="J23" s="141">
        <v>1702.71</v>
      </c>
    </row>
    <row r="24" spans="2:10" s="105" customFormat="1" ht="11.25" customHeight="1">
      <c r="B24" s="89"/>
      <c r="C24" s="89"/>
      <c r="D24" s="59"/>
      <c r="E24" s="83" t="s">
        <v>26</v>
      </c>
      <c r="F24" s="36">
        <v>585</v>
      </c>
      <c r="G24" s="37" t="s">
        <v>12</v>
      </c>
      <c r="H24" s="37" t="s">
        <v>12</v>
      </c>
      <c r="I24" s="36">
        <v>1735216</v>
      </c>
      <c r="J24" s="141">
        <v>2966.18</v>
      </c>
    </row>
    <row r="25" spans="2:10" s="102" customFormat="1" ht="11.25" customHeight="1">
      <c r="B25" s="106"/>
      <c r="C25" s="106"/>
      <c r="D25" s="380" t="s">
        <v>27</v>
      </c>
      <c r="E25" s="380"/>
      <c r="F25" s="84" t="s">
        <v>12</v>
      </c>
      <c r="G25" s="30" t="s">
        <v>12</v>
      </c>
      <c r="H25" s="30" t="s">
        <v>12</v>
      </c>
      <c r="I25" s="27" t="s">
        <v>12</v>
      </c>
      <c r="J25" s="140" t="s">
        <v>12</v>
      </c>
    </row>
    <row r="26" spans="2:10" s="105" customFormat="1" ht="11.25" customHeight="1">
      <c r="B26" s="89"/>
      <c r="C26" s="103"/>
      <c r="D26" s="103"/>
      <c r="E26" s="83" t="s">
        <v>28</v>
      </c>
      <c r="F26" s="43">
        <v>0</v>
      </c>
      <c r="G26" s="37" t="s">
        <v>12</v>
      </c>
      <c r="H26" s="37" t="s">
        <v>12</v>
      </c>
      <c r="I26" s="42" t="s">
        <v>12</v>
      </c>
      <c r="J26" s="141"/>
    </row>
    <row r="27" spans="2:10" s="105" customFormat="1" ht="11.25" customHeight="1">
      <c r="B27" s="89"/>
      <c r="C27" s="89"/>
      <c r="D27" s="89"/>
      <c r="E27" s="83" t="s">
        <v>29</v>
      </c>
      <c r="F27" s="36">
        <v>63</v>
      </c>
      <c r="G27" s="37" t="s">
        <v>12</v>
      </c>
      <c r="H27" s="37" t="s">
        <v>12</v>
      </c>
      <c r="I27" s="36">
        <v>63430</v>
      </c>
      <c r="J27" s="141">
        <v>1006.83</v>
      </c>
    </row>
    <row r="28" spans="2:10" s="105" customFormat="1" ht="11.25" customHeight="1">
      <c r="B28" s="89"/>
      <c r="C28" s="89"/>
      <c r="D28" s="89"/>
      <c r="E28" s="83" t="s">
        <v>30</v>
      </c>
      <c r="F28" s="36">
        <v>41</v>
      </c>
      <c r="G28" s="37" t="s">
        <v>12</v>
      </c>
      <c r="H28" s="37" t="s">
        <v>12</v>
      </c>
      <c r="I28" s="36">
        <v>244203</v>
      </c>
      <c r="J28" s="141">
        <v>5956.17</v>
      </c>
    </row>
    <row r="29" spans="2:10" s="105" customFormat="1" ht="11.25" customHeight="1">
      <c r="B29" s="89"/>
      <c r="C29" s="89"/>
      <c r="D29" s="89"/>
      <c r="E29" s="83" t="s">
        <v>31</v>
      </c>
      <c r="F29" s="36">
        <v>6</v>
      </c>
      <c r="G29" s="37" t="s">
        <v>12</v>
      </c>
      <c r="H29" s="37" t="s">
        <v>12</v>
      </c>
      <c r="I29" s="36">
        <v>69939</v>
      </c>
      <c r="J29" s="141">
        <v>11656.5</v>
      </c>
    </row>
    <row r="30" spans="2:10" s="105" customFormat="1" ht="11.25" customHeight="1">
      <c r="B30" s="89"/>
      <c r="C30" s="89"/>
      <c r="D30" s="89"/>
      <c r="E30" s="83" t="s">
        <v>32</v>
      </c>
      <c r="F30" s="36">
        <v>0</v>
      </c>
      <c r="G30" s="36" t="s">
        <v>12</v>
      </c>
      <c r="H30" s="36" t="s">
        <v>12</v>
      </c>
      <c r="I30" s="36">
        <v>0</v>
      </c>
      <c r="J30" s="141">
        <v>0</v>
      </c>
    </row>
    <row r="31" spans="2:10" s="105" customFormat="1" ht="11.25" customHeight="1">
      <c r="B31" s="89"/>
      <c r="C31" s="89"/>
      <c r="D31" s="59"/>
      <c r="E31" s="107" t="s">
        <v>33</v>
      </c>
      <c r="F31" s="42">
        <v>3</v>
      </c>
      <c r="G31" s="42" t="s">
        <v>12</v>
      </c>
      <c r="H31" s="42" t="s">
        <v>12</v>
      </c>
      <c r="I31" s="42">
        <v>24921</v>
      </c>
      <c r="J31" s="141">
        <v>8307</v>
      </c>
    </row>
    <row r="32" spans="2:10" s="102" customFormat="1" ht="11.25" customHeight="1">
      <c r="B32" s="106"/>
      <c r="C32" s="106"/>
      <c r="D32" s="380" t="s">
        <v>34</v>
      </c>
      <c r="E32" s="380"/>
      <c r="F32" s="44">
        <v>31</v>
      </c>
      <c r="G32" s="30" t="s">
        <v>12</v>
      </c>
      <c r="H32" s="30" t="s">
        <v>12</v>
      </c>
      <c r="I32" s="27">
        <v>96549</v>
      </c>
      <c r="J32" s="140">
        <v>3114.48</v>
      </c>
    </row>
    <row r="33" spans="2:10" s="102" customFormat="1" ht="11.25" customHeight="1">
      <c r="B33" s="106"/>
      <c r="C33" s="106"/>
      <c r="D33" s="380" t="s">
        <v>35</v>
      </c>
      <c r="E33" s="380"/>
      <c r="F33" s="84">
        <v>51</v>
      </c>
      <c r="G33" s="30" t="s">
        <v>12</v>
      </c>
      <c r="H33" s="30" t="s">
        <v>12</v>
      </c>
      <c r="I33" s="27">
        <v>75053</v>
      </c>
      <c r="J33" s="140" t="s">
        <v>12</v>
      </c>
    </row>
    <row r="34" spans="2:10" s="105" customFormat="1" ht="11.25" customHeight="1">
      <c r="B34" s="89"/>
      <c r="C34" s="89"/>
      <c r="D34" s="89"/>
      <c r="E34" s="83" t="s">
        <v>36</v>
      </c>
      <c r="F34" s="36">
        <v>19</v>
      </c>
      <c r="G34" s="37" t="s">
        <v>12</v>
      </c>
      <c r="H34" s="37" t="s">
        <v>12</v>
      </c>
      <c r="I34" s="36">
        <v>29111</v>
      </c>
      <c r="J34" s="141">
        <v>1532.16</v>
      </c>
    </row>
    <row r="35" spans="2:10" s="105" customFormat="1" ht="11.25" customHeight="1">
      <c r="B35" s="89"/>
      <c r="C35" s="89"/>
      <c r="D35" s="89"/>
      <c r="E35" s="83" t="s">
        <v>54</v>
      </c>
      <c r="F35" s="36">
        <v>0</v>
      </c>
      <c r="G35" s="37" t="s">
        <v>12</v>
      </c>
      <c r="H35" s="37" t="s">
        <v>12</v>
      </c>
      <c r="I35" s="36">
        <v>0</v>
      </c>
      <c r="J35" s="141">
        <v>0</v>
      </c>
    </row>
    <row r="36" spans="2:10" s="105" customFormat="1" ht="11.25" customHeight="1">
      <c r="B36" s="89"/>
      <c r="C36" s="89"/>
      <c r="D36" s="89"/>
      <c r="E36" s="83" t="s">
        <v>38</v>
      </c>
      <c r="F36" s="36">
        <v>0</v>
      </c>
      <c r="G36" s="37" t="s">
        <v>12</v>
      </c>
      <c r="H36" s="37" t="s">
        <v>12</v>
      </c>
      <c r="I36" s="36">
        <v>0</v>
      </c>
      <c r="J36" s="141">
        <v>0</v>
      </c>
    </row>
    <row r="37" spans="2:10" s="105" customFormat="1" ht="11.25" customHeight="1">
      <c r="B37" s="89"/>
      <c r="C37" s="89"/>
      <c r="D37" s="89"/>
      <c r="E37" s="45" t="s">
        <v>39</v>
      </c>
      <c r="F37" s="46">
        <v>32</v>
      </c>
      <c r="G37" s="47" t="s">
        <v>12</v>
      </c>
      <c r="H37" s="47" t="s">
        <v>12</v>
      </c>
      <c r="I37" s="46">
        <v>45942</v>
      </c>
      <c r="J37" s="142">
        <v>1435.69</v>
      </c>
    </row>
    <row r="38" spans="2:10" s="105" customFormat="1" ht="11.25" customHeight="1">
      <c r="B38" s="108"/>
      <c r="C38" s="50"/>
      <c r="D38" s="50"/>
      <c r="E38" s="50"/>
      <c r="F38" s="50"/>
      <c r="G38" s="50"/>
      <c r="H38" s="50"/>
      <c r="I38" s="50"/>
      <c r="J38" s="146"/>
    </row>
    <row r="39" spans="2:10" s="102" customFormat="1" ht="11.25" customHeight="1">
      <c r="B39" s="106"/>
      <c r="C39" s="464" t="s">
        <v>40</v>
      </c>
      <c r="D39" s="464"/>
      <c r="E39" s="464"/>
      <c r="F39" s="27">
        <v>288</v>
      </c>
      <c r="G39" s="31" t="s">
        <v>12</v>
      </c>
      <c r="H39" s="30" t="s">
        <v>12</v>
      </c>
      <c r="I39" s="27">
        <v>817531</v>
      </c>
      <c r="J39" s="145">
        <v>2838.65</v>
      </c>
    </row>
    <row r="40" spans="2:10" s="105" customFormat="1" ht="11.25" customHeight="1">
      <c r="B40" s="89"/>
      <c r="C40" s="89"/>
      <c r="D40" s="465" t="s">
        <v>41</v>
      </c>
      <c r="E40" s="465"/>
      <c r="F40" s="36">
        <v>288</v>
      </c>
      <c r="G40" s="38" t="s">
        <v>12</v>
      </c>
      <c r="H40" s="37" t="s">
        <v>12</v>
      </c>
      <c r="I40" s="36">
        <v>163506</v>
      </c>
      <c r="J40" s="141">
        <v>567.73</v>
      </c>
    </row>
    <row r="41" spans="2:10" s="102" customFormat="1" ht="11.25" customHeight="1">
      <c r="B41" s="106"/>
      <c r="C41" s="106"/>
      <c r="D41" s="380" t="s">
        <v>42</v>
      </c>
      <c r="E41" s="380"/>
      <c r="F41" s="27" t="s">
        <v>12</v>
      </c>
      <c r="G41" s="27" t="s">
        <v>12</v>
      </c>
      <c r="H41" s="27" t="s">
        <v>12</v>
      </c>
      <c r="I41" s="27" t="s">
        <v>12</v>
      </c>
      <c r="J41" s="147" t="s">
        <v>12</v>
      </c>
    </row>
    <row r="42" spans="2:10" s="102" customFormat="1" ht="11.25" customHeight="1">
      <c r="B42" s="106"/>
      <c r="C42" s="106"/>
      <c r="D42" s="101"/>
      <c r="E42" s="107" t="s">
        <v>43</v>
      </c>
      <c r="F42" s="42">
        <v>268</v>
      </c>
      <c r="G42" s="38" t="s">
        <v>12</v>
      </c>
      <c r="H42" s="37" t="s">
        <v>12</v>
      </c>
      <c r="I42" s="38">
        <v>458235</v>
      </c>
      <c r="J42" s="148">
        <v>1709.83</v>
      </c>
    </row>
    <row r="43" spans="2:10" s="102" customFormat="1" ht="11.25" customHeight="1">
      <c r="B43" s="106"/>
      <c r="C43" s="106"/>
      <c r="D43" s="103"/>
      <c r="E43" s="107" t="s">
        <v>44</v>
      </c>
      <c r="F43" s="42">
        <v>106</v>
      </c>
      <c r="G43" s="38" t="s">
        <v>12</v>
      </c>
      <c r="H43" s="37" t="s">
        <v>12</v>
      </c>
      <c r="I43" s="38">
        <v>355301</v>
      </c>
      <c r="J43" s="148">
        <v>3351.9</v>
      </c>
    </row>
    <row r="44" spans="2:10" s="102" customFormat="1" ht="11.25" customHeight="1">
      <c r="B44" s="106"/>
      <c r="C44" s="106"/>
      <c r="D44" s="104"/>
      <c r="E44" s="107" t="s">
        <v>45</v>
      </c>
      <c r="F44" s="42" t="s">
        <v>12</v>
      </c>
      <c r="G44" s="38" t="s">
        <v>12</v>
      </c>
      <c r="H44" s="37" t="s">
        <v>12</v>
      </c>
      <c r="I44" s="38" t="s">
        <v>12</v>
      </c>
      <c r="J44" s="148" t="s">
        <v>12</v>
      </c>
    </row>
    <row r="45" spans="2:10" s="102" customFormat="1" ht="11.25" customHeight="1">
      <c r="B45" s="106"/>
      <c r="C45" s="106"/>
      <c r="D45" s="464" t="s">
        <v>46</v>
      </c>
      <c r="E45" s="464"/>
      <c r="F45" s="27" t="s">
        <v>12</v>
      </c>
      <c r="G45" s="27" t="s">
        <v>12</v>
      </c>
      <c r="H45" s="27" t="s">
        <v>12</v>
      </c>
      <c r="I45" s="27" t="s">
        <v>12</v>
      </c>
      <c r="J45" s="147" t="s">
        <v>12</v>
      </c>
    </row>
    <row r="46" spans="2:10" s="105" customFormat="1" ht="11.25" customHeight="1">
      <c r="B46" s="89"/>
      <c r="C46" s="89"/>
      <c r="D46" s="89"/>
      <c r="E46" s="83" t="s">
        <v>47</v>
      </c>
      <c r="F46" s="36">
        <v>0</v>
      </c>
      <c r="G46" s="37" t="s">
        <v>12</v>
      </c>
      <c r="H46" s="37" t="s">
        <v>12</v>
      </c>
      <c r="I46" s="36">
        <v>0</v>
      </c>
      <c r="J46" s="141">
        <v>0</v>
      </c>
    </row>
    <row r="47" spans="2:10" s="105" customFormat="1" ht="11.25" customHeight="1">
      <c r="B47" s="89"/>
      <c r="C47" s="89"/>
      <c r="D47" s="89"/>
      <c r="E47" s="83" t="s">
        <v>34</v>
      </c>
      <c r="F47" s="36" t="s">
        <v>12</v>
      </c>
      <c r="G47" s="37" t="s">
        <v>12</v>
      </c>
      <c r="H47" s="37" t="s">
        <v>12</v>
      </c>
      <c r="I47" s="36" t="s">
        <v>12</v>
      </c>
      <c r="J47" s="148" t="s">
        <v>12</v>
      </c>
    </row>
    <row r="48" spans="2:10" s="105" customFormat="1" ht="11.25" customHeight="1">
      <c r="B48" s="89"/>
      <c r="C48" s="89"/>
      <c r="D48" s="89"/>
      <c r="E48" s="83" t="s">
        <v>48</v>
      </c>
      <c r="F48" s="36">
        <v>3</v>
      </c>
      <c r="G48" s="37" t="s">
        <v>12</v>
      </c>
      <c r="H48" s="37" t="s">
        <v>12</v>
      </c>
      <c r="I48" s="36">
        <v>816</v>
      </c>
      <c r="J48" s="141">
        <v>0</v>
      </c>
    </row>
    <row r="49" spans="2:10" s="105" customFormat="1" ht="11.25" customHeight="1">
      <c r="B49" s="89"/>
      <c r="C49" s="89"/>
      <c r="D49" s="89"/>
      <c r="E49" s="45" t="s">
        <v>38</v>
      </c>
      <c r="F49" s="46" t="s">
        <v>12</v>
      </c>
      <c r="G49" s="46" t="s">
        <v>12</v>
      </c>
      <c r="H49" s="46" t="s">
        <v>12</v>
      </c>
      <c r="I49" s="46" t="s">
        <v>12</v>
      </c>
      <c r="J49" s="149" t="s">
        <v>12</v>
      </c>
    </row>
    <row r="50" spans="2:10" s="105" customFormat="1" ht="11.25" customHeight="1">
      <c r="B50" s="109"/>
      <c r="C50" s="57"/>
      <c r="D50" s="57"/>
      <c r="E50" s="57"/>
      <c r="F50" s="57"/>
      <c r="G50" s="57"/>
      <c r="H50" s="57"/>
      <c r="I50" s="57"/>
      <c r="J50" s="150"/>
    </row>
    <row r="51" spans="2:10" s="102" customFormat="1" ht="11.25" customHeight="1">
      <c r="B51" s="106"/>
      <c r="C51" s="382" t="s">
        <v>49</v>
      </c>
      <c r="D51" s="382"/>
      <c r="E51" s="382"/>
      <c r="F51" s="58">
        <v>508</v>
      </c>
      <c r="G51" s="58" t="s">
        <v>12</v>
      </c>
      <c r="H51" s="21" t="s">
        <v>12</v>
      </c>
      <c r="I51" s="58">
        <v>568684</v>
      </c>
      <c r="J51" s="151">
        <v>1119.46</v>
      </c>
    </row>
    <row r="52" spans="2:10" s="105" customFormat="1" ht="11.25" customHeight="1">
      <c r="B52" s="109"/>
      <c r="C52" s="57"/>
      <c r="D52" s="57"/>
      <c r="E52" s="57"/>
      <c r="F52" s="57"/>
      <c r="G52" s="57"/>
      <c r="H52" s="57"/>
      <c r="I52" s="57"/>
      <c r="J52" s="150"/>
    </row>
    <row r="53" spans="2:10" s="102" customFormat="1" ht="11.25" customHeight="1">
      <c r="B53" s="106"/>
      <c r="C53" s="380" t="s">
        <v>50</v>
      </c>
      <c r="D53" s="380"/>
      <c r="E53" s="380"/>
      <c r="F53" s="27">
        <v>244</v>
      </c>
      <c r="G53" s="30" t="s">
        <v>12</v>
      </c>
      <c r="H53" s="30" t="s">
        <v>12</v>
      </c>
      <c r="I53" s="29">
        <v>3449356</v>
      </c>
      <c r="J53" s="140">
        <v>14136.7</v>
      </c>
    </row>
    <row r="54" spans="2:10" s="102" customFormat="1" ht="11.25" customHeight="1">
      <c r="B54" s="106"/>
      <c r="C54" s="106"/>
      <c r="D54" s="380" t="s">
        <v>91</v>
      </c>
      <c r="E54" s="380"/>
      <c r="F54" s="29">
        <v>244</v>
      </c>
      <c r="G54" s="30" t="s">
        <v>12</v>
      </c>
      <c r="H54" s="27" t="s">
        <v>12</v>
      </c>
      <c r="I54" s="29">
        <v>3439786</v>
      </c>
      <c r="J54" s="140">
        <v>10097.48</v>
      </c>
    </row>
    <row r="55" spans="2:10" s="102" customFormat="1" ht="11.25" customHeight="1">
      <c r="B55" s="106"/>
      <c r="C55" s="106"/>
      <c r="D55" s="464" t="s">
        <v>46</v>
      </c>
      <c r="E55" s="464"/>
      <c r="F55" s="30" t="s">
        <v>12</v>
      </c>
      <c r="G55" s="30" t="s">
        <v>12</v>
      </c>
      <c r="H55" s="30" t="s">
        <v>12</v>
      </c>
      <c r="I55" s="27" t="s">
        <v>12</v>
      </c>
      <c r="J55" s="140" t="s">
        <v>12</v>
      </c>
    </row>
    <row r="56" spans="2:10" s="105" customFormat="1" ht="11.25" customHeight="1">
      <c r="B56" s="89"/>
      <c r="C56" s="89"/>
      <c r="D56" s="89"/>
      <c r="E56" s="83" t="s">
        <v>52</v>
      </c>
      <c r="F56" s="36">
        <v>0</v>
      </c>
      <c r="G56" s="37" t="s">
        <v>12</v>
      </c>
      <c r="H56" s="37" t="s">
        <v>12</v>
      </c>
      <c r="I56" s="36">
        <v>0</v>
      </c>
      <c r="J56" s="141"/>
    </row>
    <row r="57" spans="2:10" s="105" customFormat="1" ht="11.25" customHeight="1">
      <c r="B57" s="89"/>
      <c r="C57" s="89"/>
      <c r="D57" s="89"/>
      <c r="E57" s="83" t="s">
        <v>53</v>
      </c>
      <c r="F57" s="36">
        <v>3</v>
      </c>
      <c r="G57" s="37" t="s">
        <v>12</v>
      </c>
      <c r="H57" s="37" t="s">
        <v>12</v>
      </c>
      <c r="I57" s="36">
        <v>9570</v>
      </c>
      <c r="J57" s="141">
        <v>3190</v>
      </c>
    </row>
    <row r="58" spans="2:10" s="105" customFormat="1" ht="11.25" customHeight="1">
      <c r="B58" s="89"/>
      <c r="C58" s="89"/>
      <c r="D58" s="89"/>
      <c r="E58" s="83" t="s">
        <v>36</v>
      </c>
      <c r="F58" s="36">
        <v>0</v>
      </c>
      <c r="G58" s="37" t="s">
        <v>12</v>
      </c>
      <c r="H58" s="37" t="s">
        <v>12</v>
      </c>
      <c r="I58" s="36">
        <v>0</v>
      </c>
      <c r="J58" s="141" t="s">
        <v>12</v>
      </c>
    </row>
    <row r="59" spans="2:10" s="105" customFormat="1" ht="11.25" customHeight="1">
      <c r="B59" s="89"/>
      <c r="C59" s="89"/>
      <c r="D59" s="89"/>
      <c r="E59" s="83" t="s">
        <v>54</v>
      </c>
      <c r="F59" s="36" t="s">
        <v>12</v>
      </c>
      <c r="G59" s="37" t="s">
        <v>12</v>
      </c>
      <c r="H59" s="37" t="s">
        <v>12</v>
      </c>
      <c r="I59" s="36" t="s">
        <v>12</v>
      </c>
      <c r="J59" s="141" t="s">
        <v>12</v>
      </c>
    </row>
    <row r="60" spans="2:10" s="105" customFormat="1" ht="11.25" customHeight="1">
      <c r="B60" s="89"/>
      <c r="C60" s="89"/>
      <c r="D60" s="89"/>
      <c r="E60" s="45" t="s">
        <v>55</v>
      </c>
      <c r="F60" s="85">
        <v>0</v>
      </c>
      <c r="G60" s="47" t="s">
        <v>12</v>
      </c>
      <c r="H60" s="47" t="s">
        <v>12</v>
      </c>
      <c r="I60" s="85">
        <v>0</v>
      </c>
      <c r="J60" s="142" t="s">
        <v>12</v>
      </c>
    </row>
    <row r="61" spans="2:10" s="105" customFormat="1" ht="11.25" customHeight="1">
      <c r="B61" s="59"/>
      <c r="C61" s="59"/>
      <c r="D61" s="59"/>
      <c r="E61" s="59"/>
      <c r="F61" s="59"/>
      <c r="G61" s="59"/>
      <c r="H61" s="59"/>
      <c r="I61" s="40"/>
      <c r="J61" s="148"/>
    </row>
    <row r="62" spans="2:10" s="102" customFormat="1" ht="11.25" customHeight="1">
      <c r="B62" s="382" t="s">
        <v>56</v>
      </c>
      <c r="C62" s="382"/>
      <c r="D62" s="382"/>
      <c r="E62" s="382"/>
      <c r="F62" s="58">
        <v>34</v>
      </c>
      <c r="G62" s="58" t="s">
        <v>12</v>
      </c>
      <c r="H62" s="60" t="s">
        <v>12</v>
      </c>
      <c r="I62" s="58">
        <v>187090</v>
      </c>
      <c r="J62" s="151">
        <v>5502.65</v>
      </c>
    </row>
    <row r="63" spans="1:10" s="110" customFormat="1" ht="5.25" customHeight="1">
      <c r="A63" s="378"/>
      <c r="B63" s="378"/>
      <c r="C63" s="378"/>
      <c r="D63" s="378"/>
      <c r="E63" s="378"/>
      <c r="F63" s="378"/>
      <c r="G63" s="378"/>
      <c r="H63" s="378"/>
      <c r="I63" s="378"/>
      <c r="J63" s="378"/>
    </row>
    <row r="64" spans="1:11" s="111" customFormat="1" ht="11.25">
      <c r="A64" s="447" t="s">
        <v>135</v>
      </c>
      <c r="B64" s="447"/>
      <c r="C64" s="447"/>
      <c r="D64" s="447"/>
      <c r="E64" s="447"/>
      <c r="F64" s="447"/>
      <c r="G64" s="447"/>
      <c r="H64" s="447"/>
      <c r="I64" s="447"/>
      <c r="J64" s="447"/>
      <c r="K64" s="447"/>
    </row>
    <row r="65" spans="1:10" s="112" customFormat="1" ht="5.25" customHeight="1">
      <c r="A65" s="367"/>
      <c r="B65" s="367"/>
      <c r="C65" s="367"/>
      <c r="D65" s="367"/>
      <c r="E65" s="367"/>
      <c r="F65" s="367"/>
      <c r="G65" s="367"/>
      <c r="H65" s="367"/>
      <c r="I65" s="367"/>
      <c r="J65" s="367"/>
    </row>
    <row r="66" spans="1:10" s="113" customFormat="1" ht="11.25">
      <c r="A66" s="367" t="s">
        <v>94</v>
      </c>
      <c r="B66" s="367"/>
      <c r="C66" s="367"/>
      <c r="D66" s="367"/>
      <c r="E66" s="367"/>
      <c r="F66" s="367"/>
      <c r="G66" s="367"/>
      <c r="H66" s="367"/>
      <c r="I66" s="367"/>
      <c r="J66" s="367"/>
    </row>
    <row r="67" spans="1:10" s="113" customFormat="1" ht="11.25" customHeight="1">
      <c r="A67" s="367" t="s">
        <v>86</v>
      </c>
      <c r="B67" s="367"/>
      <c r="C67" s="367"/>
      <c r="D67" s="367"/>
      <c r="E67" s="367"/>
      <c r="F67" s="367"/>
      <c r="G67" s="367"/>
      <c r="H67" s="367"/>
      <c r="I67" s="367"/>
      <c r="J67" s="367"/>
    </row>
    <row r="68" spans="1:10" ht="12.75">
      <c r="A68" s="105"/>
      <c r="B68" s="89"/>
      <c r="C68" s="89"/>
      <c r="D68" s="89"/>
      <c r="E68" s="89"/>
      <c r="F68" s="89"/>
      <c r="G68" s="89"/>
      <c r="H68" s="89"/>
      <c r="I68" s="54"/>
      <c r="J68" s="157"/>
    </row>
  </sheetData>
  <sheetProtection/>
  <mergeCells count="29">
    <mergeCell ref="A1:J1"/>
    <mergeCell ref="A2:J2"/>
    <mergeCell ref="A3:J3"/>
    <mergeCell ref="A4:J4"/>
    <mergeCell ref="B5:E5"/>
    <mergeCell ref="B6:E6"/>
    <mergeCell ref="B8:J8"/>
    <mergeCell ref="A9:E9"/>
    <mergeCell ref="B11:E11"/>
    <mergeCell ref="C12:E12"/>
    <mergeCell ref="D13:E13"/>
    <mergeCell ref="D19:E19"/>
    <mergeCell ref="B62:E62"/>
    <mergeCell ref="D25:E25"/>
    <mergeCell ref="D32:E32"/>
    <mergeCell ref="D33:E33"/>
    <mergeCell ref="C39:E39"/>
    <mergeCell ref="D40:E40"/>
    <mergeCell ref="D41:E41"/>
    <mergeCell ref="A64:K64"/>
    <mergeCell ref="A63:J63"/>
    <mergeCell ref="A65:J65"/>
    <mergeCell ref="A66:J66"/>
    <mergeCell ref="A67:J67"/>
    <mergeCell ref="D45:E45"/>
    <mergeCell ref="C51:E51"/>
    <mergeCell ref="C53:E53"/>
    <mergeCell ref="D54:E54"/>
    <mergeCell ref="D55:E55"/>
  </mergeCells>
  <printOptions/>
  <pageMargins left="0" right="0" top="0" bottom="0" header="0" footer="0"/>
  <pageSetup fitToHeight="1" fitToWidth="1" horizontalDpi="1200" verticalDpi="12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Pagamenti diretti e contributi di coltivazione nella campicoltura per le aziende, in Ticino, nel 2009</dc:title>
  <dc:subject/>
  <dc:creator>CSI</dc:creator>
  <cp:keywords/>
  <dc:description/>
  <cp:lastModifiedBy>Oberti Gallo Alessandra / fust009</cp:lastModifiedBy>
  <cp:lastPrinted>2021-01-22T14:05:59Z</cp:lastPrinted>
  <dcterms:created xsi:type="dcterms:W3CDTF">2004-09-28T14:10:15Z</dcterms:created>
  <dcterms:modified xsi:type="dcterms:W3CDTF">2022-07-07T15:11:02Z</dcterms:modified>
  <cp:category/>
  <cp:version/>
  <cp:contentType/>
  <cp:contentStatus/>
</cp:coreProperties>
</file>