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600" tabRatio="666" activeTab="0"/>
  </bookViews>
  <sheets>
    <sheet name="2020" sheetId="1" r:id="rId1"/>
    <sheet name="2019" sheetId="2" r:id="rId2"/>
    <sheet name="2018" sheetId="3" r:id="rId3"/>
    <sheet name="2017" sheetId="4" r:id="rId4"/>
    <sheet name="2016" sheetId="5" r:id="rId5"/>
    <sheet name="2015" sheetId="6" r:id="rId6"/>
    <sheet name="2014" sheetId="7" r:id="rId7"/>
    <sheet name="2013" sheetId="8" r:id="rId8"/>
    <sheet name="2012" sheetId="9" r:id="rId9"/>
    <sheet name="2011" sheetId="10" r:id="rId10"/>
    <sheet name="2010" sheetId="11" r:id="rId11"/>
    <sheet name="2009" sheetId="12" r:id="rId12"/>
    <sheet name="2008" sheetId="13" r:id="rId13"/>
    <sheet name="2007 (Nuova serie)" sheetId="14" r:id="rId14"/>
    <sheet name="2007" sheetId="15" r:id="rId15"/>
    <sheet name="2006" sheetId="16" r:id="rId16"/>
    <sheet name="2005" sheetId="17" r:id="rId17"/>
    <sheet name="2004" sheetId="18" r:id="rId18"/>
    <sheet name="2003" sheetId="19" r:id="rId19"/>
    <sheet name="2002" sheetId="20" r:id="rId20"/>
  </sheets>
  <definedNames>
    <definedName name="_xlnm.Print_Area" localSheetId="13">'2007 (Nuova serie)'!$A$1:$M$298</definedName>
    <definedName name="_xlnm.Print_Area" localSheetId="11">'2009'!$A$1:$N$56</definedName>
    <definedName name="_xlnm.Print_Titles" localSheetId="19">'2002'!$1:$8</definedName>
    <definedName name="_xlnm.Print_Titles" localSheetId="18">'2003'!$1:$8</definedName>
    <definedName name="_xlnm.Print_Titles" localSheetId="17">'2004'!$1:$8</definedName>
    <definedName name="_xlnm.Print_Titles" localSheetId="16">'2005'!$1:$8</definedName>
    <definedName name="_xlnm.Print_Titles" localSheetId="15">'2006'!$1:$8</definedName>
    <definedName name="_xlnm.Print_Titles" localSheetId="14">'2007'!$1:$8</definedName>
    <definedName name="_xlnm.Print_Titles" localSheetId="12">'2008'!$1:$8</definedName>
  </definedNames>
  <calcPr fullCalcOnLoad="1"/>
</workbook>
</file>

<file path=xl/sharedStrings.xml><?xml version="1.0" encoding="utf-8"?>
<sst xmlns="http://schemas.openxmlformats.org/spreadsheetml/2006/main" count="8566" uniqueCount="988">
  <si>
    <t>Finanze comunali: alcuni valori indicativi</t>
  </si>
  <si>
    <t>Risorse fiscali</t>
  </si>
  <si>
    <t>Debito pubblico</t>
  </si>
  <si>
    <t>Moltiplicatore</t>
  </si>
  <si>
    <t>Indice di forza</t>
  </si>
  <si>
    <t>Coefficiente di</t>
  </si>
  <si>
    <t>Contributo</t>
  </si>
  <si>
    <t>pro capite</t>
  </si>
  <si>
    <t>politico</t>
  </si>
  <si>
    <t>finanziaria</t>
  </si>
  <si>
    <t>partecipazione</t>
  </si>
  <si>
    <r>
      <t>di livellamento</t>
    </r>
    <r>
      <rPr>
        <vertAlign val="superscript"/>
        <sz val="9"/>
        <rFont val="Arial"/>
        <family val="2"/>
      </rPr>
      <t>4</t>
    </r>
  </si>
  <si>
    <r>
      <t>2007</t>
    </r>
    <r>
      <rPr>
        <vertAlign val="superscript"/>
        <sz val="9"/>
        <rFont val="Arial"/>
        <family val="2"/>
      </rPr>
      <t>1</t>
    </r>
  </si>
  <si>
    <t>2008</t>
  </si>
  <si>
    <r>
      <t>2009</t>
    </r>
    <r>
      <rPr>
        <vertAlign val="superscript"/>
        <sz val="9"/>
        <rFont val="Arial"/>
        <family val="2"/>
      </rPr>
      <t>2</t>
    </r>
  </si>
  <si>
    <t>2009/2010</t>
  </si>
  <si>
    <r>
      <t>2009/2010</t>
    </r>
    <r>
      <rPr>
        <vertAlign val="superscript"/>
        <sz val="9"/>
        <rFont val="Arial"/>
        <family val="2"/>
      </rPr>
      <t>3</t>
    </r>
  </si>
  <si>
    <t>2009</t>
  </si>
  <si>
    <t>Ticino</t>
  </si>
  <si>
    <t>…</t>
  </si>
  <si>
    <t>Regione Tre Valli</t>
  </si>
  <si>
    <t>Sub-Regione Leventina</t>
  </si>
  <si>
    <t>Compr. Alta Leventina</t>
  </si>
  <si>
    <t>Compr. Media Leventina</t>
  </si>
  <si>
    <t>Compr. Bassa Leventina</t>
  </si>
  <si>
    <t>Sub-Regione Blenio</t>
  </si>
  <si>
    <t>Compr. Alta Blenio</t>
  </si>
  <si>
    <t>Compr. Media Blenio</t>
  </si>
  <si>
    <t>Compr. Bassa Blenio</t>
  </si>
  <si>
    <t>Sub-Regione Riviera</t>
  </si>
  <si>
    <t>Regione Locarnese e Valle Maggia</t>
  </si>
  <si>
    <t>Sub-Regione Sp. Destra</t>
  </si>
  <si>
    <t>Sub-Regione Gambarogno</t>
  </si>
  <si>
    <t>Sub-Regione Verzasca</t>
  </si>
  <si>
    <t>Compr. Verzasca Valle</t>
  </si>
  <si>
    <t>Compr. Verzasca Piano</t>
  </si>
  <si>
    <t>Sub-Regione Melezza</t>
  </si>
  <si>
    <t>Compr. Centovalli</t>
  </si>
  <si>
    <t>Compr. Terre Pedemonte</t>
  </si>
  <si>
    <t>Sub-Regione Onsernone</t>
  </si>
  <si>
    <t>Sub-Regione V. Maggia</t>
  </si>
  <si>
    <t>Compr. Lavizzara</t>
  </si>
  <si>
    <t>Compr. Rovana</t>
  </si>
  <si>
    <t>Compr. Fondo V. Maggia</t>
  </si>
  <si>
    <t>Regione Bellinzonese</t>
  </si>
  <si>
    <t>Sub-Regione Bellinzona</t>
  </si>
  <si>
    <t>Sub-Regione P. Magadino</t>
  </si>
  <si>
    <t>Regione Luganese</t>
  </si>
  <si>
    <t>Sub-Regione Lugano</t>
  </si>
  <si>
    <t>Sub-Regione V. Lugano</t>
  </si>
  <si>
    <t>Compr. Vedeggio</t>
  </si>
  <si>
    <t>Compr. Capriasca</t>
  </si>
  <si>
    <t>Compr. Valcolla</t>
  </si>
  <si>
    <t>Sub-Regione Malcantone</t>
  </si>
  <si>
    <t>Compr. Alto Malcantone</t>
  </si>
  <si>
    <t>Compr. Medio Malcantone</t>
  </si>
  <si>
    <t>Compr. Basso Malcantone</t>
  </si>
  <si>
    <t>Regione Mendrisiotto</t>
  </si>
  <si>
    <t>Sub-Regione Chiasso</t>
  </si>
  <si>
    <t>Sub-Regione Mendrisio</t>
  </si>
  <si>
    <t>Sub-Regione V. Muggio</t>
  </si>
  <si>
    <t>Distretto di Mendrisio</t>
  </si>
  <si>
    <t>5241 Arzo</t>
  </si>
  <si>
    <t>5242 Balerna</t>
  </si>
  <si>
    <t>5243 Besazio</t>
  </si>
  <si>
    <t>5244 Bruzella</t>
  </si>
  <si>
    <t>5245 Cabbio</t>
  </si>
  <si>
    <t>5246 Caneggio</t>
  </si>
  <si>
    <t>5247 Capolago</t>
  </si>
  <si>
    <t>5249 Castel San Pietro</t>
  </si>
  <si>
    <t>5250 Chiasso</t>
  </si>
  <si>
    <t>5251 Coldrerio</t>
  </si>
  <si>
    <t>5252 Genestrerio</t>
  </si>
  <si>
    <t>5253 Ligornetto</t>
  </si>
  <si>
    <t>5254 Mendrisio</t>
  </si>
  <si>
    <t>5255 Meride</t>
  </si>
  <si>
    <t>5257 Morbio Inferiore</t>
  </si>
  <si>
    <t>5258 Morbio Superiore</t>
  </si>
  <si>
    <t>5259 Muggio</t>
  </si>
  <si>
    <t>5260 Novazzano</t>
  </si>
  <si>
    <t>5262 Rancate</t>
  </si>
  <si>
    <t>5263 Riva San Vitale</t>
  </si>
  <si>
    <t>5264 Sagno</t>
  </si>
  <si>
    <t>5266 Stabio</t>
  </si>
  <si>
    <t>5267 Tremona</t>
  </si>
  <si>
    <t>5268 Vacallo</t>
  </si>
  <si>
    <t>Distretto di Lugano</t>
  </si>
  <si>
    <t>5141 Agno</t>
  </si>
  <si>
    <t>5237 Alto Malcantone</t>
  </si>
  <si>
    <t>5143 Aranno</t>
  </si>
  <si>
    <t>5144 Arogno</t>
  </si>
  <si>
    <t>5146 Astano</t>
  </si>
  <si>
    <t>5147 Barbengo</t>
  </si>
  <si>
    <t>5148 Bedano</t>
  </si>
  <si>
    <t>5149 Bedigliora</t>
  </si>
  <si>
    <t>5150 Bidogno</t>
  </si>
  <si>
    <t>5151 Bioggio</t>
  </si>
  <si>
    <t>5153 Bironico</t>
  </si>
  <si>
    <t>5154 Bissone</t>
  </si>
  <si>
    <t>5155 Bogno</t>
  </si>
  <si>
    <t>5160 Brusino Arsizio</t>
  </si>
  <si>
    <t>5161 Cademario</t>
  </si>
  <si>
    <t>5162 Cadempino</t>
  </si>
  <si>
    <t>5163 Cadro</t>
  </si>
  <si>
    <t>5165 Camignolo</t>
  </si>
  <si>
    <t>5167 Canobbio</t>
  </si>
  <si>
    <t>5226 Capriasca</t>
  </si>
  <si>
    <t>5168 Carabbia</t>
  </si>
  <si>
    <t>5169 Carabietta</t>
  </si>
  <si>
    <t>5170 Carona</t>
  </si>
  <si>
    <t>5171 Caslano</t>
  </si>
  <si>
    <t>5173 Certara</t>
  </si>
  <si>
    <t>5174 Cimadera</t>
  </si>
  <si>
    <t>5236 Collina d'Oro</t>
  </si>
  <si>
    <t>5176 Comano</t>
  </si>
  <si>
    <t>5177 Corticiasca</t>
  </si>
  <si>
    <t>5178 Croglio</t>
  </si>
  <si>
    <t>5180 Cureglia</t>
  </si>
  <si>
    <t>5181 Curio</t>
  </si>
  <si>
    <t>5186 Grancia</t>
  </si>
  <si>
    <t>5187 Gravesano</t>
  </si>
  <si>
    <t>5188 Iseo</t>
  </si>
  <si>
    <t>5189 Lamone</t>
  </si>
  <si>
    <t>5191 Lugaggia</t>
  </si>
  <si>
    <t>5192 Lugano</t>
  </si>
  <si>
    <t>5193 Magliaso</t>
  </si>
  <si>
    <t>5194 Manno</t>
  </si>
  <si>
    <t>5195 Maroggia</t>
  </si>
  <si>
    <t>5196 Massagno</t>
  </si>
  <si>
    <t>5197 Melano</t>
  </si>
  <si>
    <t>5198 Melide</t>
  </si>
  <si>
    <t>5199 Mezzovico-Vira</t>
  </si>
  <si>
    <t>5200 Miglieglia</t>
  </si>
  <si>
    <t>5202 Monteggio</t>
  </si>
  <si>
    <t>5203 Morcote</t>
  </si>
  <si>
    <t>5205 Muzzano</t>
  </si>
  <si>
    <t>5206 Neggio</t>
  </si>
  <si>
    <t>5207 Novaggio</t>
  </si>
  <si>
    <t>5208 Origlio</t>
  </si>
  <si>
    <t>5210 Paradiso</t>
  </si>
  <si>
    <t>5212 Ponte Capriasca</t>
  </si>
  <si>
    <t>5213 Ponte Tresa</t>
  </si>
  <si>
    <t>5214 Porza</t>
  </si>
  <si>
    <t>5216 Pura</t>
  </si>
  <si>
    <t>5217 Rivera</t>
  </si>
  <si>
    <t>5219 Rovio</t>
  </si>
  <si>
    <t>5221 Savosa</t>
  </si>
  <si>
    <t>5222 Sessa</t>
  </si>
  <si>
    <t>5223 Sigirino</t>
  </si>
  <si>
    <t>5224 Sonvico</t>
  </si>
  <si>
    <t>5225 Sorengo</t>
  </si>
  <si>
    <t>5227 Torricella-Taverne</t>
  </si>
  <si>
    <t>5229 Valcolla</t>
  </si>
  <si>
    <t>5230 Vernate</t>
  </si>
  <si>
    <t>5231 Vezia</t>
  </si>
  <si>
    <t>5233 Vico Morcote</t>
  </si>
  <si>
    <t>5235 Villa Luganese</t>
  </si>
  <si>
    <t>Distretto di Locarno</t>
  </si>
  <si>
    <t>5091 Ascona</t>
  </si>
  <si>
    <t>5094 Borgnone</t>
  </si>
  <si>
    <t>5095 Brione (Verzasca)</t>
  </si>
  <si>
    <t>5096 Brione sopra Minusio</t>
  </si>
  <si>
    <t>5097 Brissago</t>
  </si>
  <si>
    <t>5098 Caviano</t>
  </si>
  <si>
    <t>5099 Cavigliano</t>
  </si>
  <si>
    <t>5101 Contone</t>
  </si>
  <si>
    <t>5102 Corippo</t>
  </si>
  <si>
    <t>5104 Cugnasco</t>
  </si>
  <si>
    <t>5105 Frasco</t>
  </si>
  <si>
    <t>5106 Gerra (Gambarogno)</t>
  </si>
  <si>
    <t>5107 Gerra (Verzasca)</t>
  </si>
  <si>
    <t>5108 Gordola</t>
  </si>
  <si>
    <t>5109 Gresso</t>
  </si>
  <si>
    <t>5110 Indemini</t>
  </si>
  <si>
    <t>5111 Intragna</t>
  </si>
  <si>
    <t>5137 Isorno</t>
  </si>
  <si>
    <t>5112 Lavertezzo</t>
  </si>
  <si>
    <t>5113 Locarno</t>
  </si>
  <si>
    <t>5115 Losone</t>
  </si>
  <si>
    <t>5116 Magadino</t>
  </si>
  <si>
    <t>5117 Mergoscia</t>
  </si>
  <si>
    <t>5118 Minusio</t>
  </si>
  <si>
    <t>5119 Mosogno</t>
  </si>
  <si>
    <t>5120 Muralto</t>
  </si>
  <si>
    <t>5136 Onsernone</t>
  </si>
  <si>
    <t>5121 Orselina</t>
  </si>
  <si>
    <t>5122 Palagnedra</t>
  </si>
  <si>
    <t>5123 Piazzogna</t>
  </si>
  <si>
    <t>5125 Ronco sopra Ascona</t>
  </si>
  <si>
    <t>5127 San Nazzaro</t>
  </si>
  <si>
    <t>5128 Sant'Abbondio</t>
  </si>
  <si>
    <t>5129 Sonogno</t>
  </si>
  <si>
    <t>5130 Tegna</t>
  </si>
  <si>
    <t>5131 Tenero-Contra</t>
  </si>
  <si>
    <t>5132 Vergeletto</t>
  </si>
  <si>
    <t>5133 Verscio</t>
  </si>
  <si>
    <t>5134 Vira (Gambarogno)</t>
  </si>
  <si>
    <t>5135 Vogorno</t>
  </si>
  <si>
    <t>Distretto di Vallemaggia</t>
  </si>
  <si>
    <t>5302 Avegno</t>
  </si>
  <si>
    <t>5304 Bosco/Gurin</t>
  </si>
  <si>
    <t>5307 Campo (Vallemaggia)</t>
  </si>
  <si>
    <t>5309 Cerentino</t>
  </si>
  <si>
    <t>5310 Cevio</t>
  </si>
  <si>
    <t>5314 Gordevio</t>
  </si>
  <si>
    <t>5323 Lavizzara</t>
  </si>
  <si>
    <t>5315 Linescio</t>
  </si>
  <si>
    <t>5317 Maggia</t>
  </si>
  <si>
    <t>Distretto di Bellinzona</t>
  </si>
  <si>
    <t>5001 Arbedo-Castione</t>
  </si>
  <si>
    <t>5002 Bellinzona</t>
  </si>
  <si>
    <t>5003 Cadenazzo</t>
  </si>
  <si>
    <t>5004 Camorino</t>
  </si>
  <si>
    <t>5005 Giubiasco</t>
  </si>
  <si>
    <t>5006 Gnosca</t>
  </si>
  <si>
    <t>5007 Gorduno</t>
  </si>
  <si>
    <t>5008 Gudo</t>
  </si>
  <si>
    <t>5009 Isone</t>
  </si>
  <si>
    <t>5010 Lumino</t>
  </si>
  <si>
    <t>5011 Medeglia</t>
  </si>
  <si>
    <t>5012 Moleno</t>
  </si>
  <si>
    <t>5013 Monte Carasso</t>
  </si>
  <si>
    <t>5014 Pianezzo</t>
  </si>
  <si>
    <t>5015 Preonzo</t>
  </si>
  <si>
    <t>5017 Sant'Antonino</t>
  </si>
  <si>
    <t>5018 Sant'Antonio</t>
  </si>
  <si>
    <t>5019 Sementina</t>
  </si>
  <si>
    <t>Distretto di Riviera</t>
  </si>
  <si>
    <t>5281 Biasca</t>
  </si>
  <si>
    <t>5282 Claro</t>
  </si>
  <si>
    <t>5283 Cresciano</t>
  </si>
  <si>
    <t>5284 Iragna</t>
  </si>
  <si>
    <t>5285 Lodrino</t>
  </si>
  <si>
    <t>5286 Osogna</t>
  </si>
  <si>
    <t>Distretto di Blenio</t>
  </si>
  <si>
    <t>5048 Acquarossa</t>
  </si>
  <si>
    <t>5049 Blenio</t>
  </si>
  <si>
    <t>5040 Ludiano</t>
  </si>
  <si>
    <t>5041 Malvaglia</t>
  </si>
  <si>
    <t>5046 Semione</t>
  </si>
  <si>
    <t>Distretto di Leventina</t>
  </si>
  <si>
    <t>5061 Airolo</t>
  </si>
  <si>
    <t>5062 Anzonico</t>
  </si>
  <si>
    <t>5063 Bedretto</t>
  </si>
  <si>
    <t>5064 Bodio</t>
  </si>
  <si>
    <t>5066 Calpiogna</t>
  </si>
  <si>
    <t>5067 Campello</t>
  </si>
  <si>
    <t>5068 Cavagnago</t>
  </si>
  <si>
    <t>5070 Chironico</t>
  </si>
  <si>
    <t>5071 Dalpe</t>
  </si>
  <si>
    <t>5072 Faido</t>
  </si>
  <si>
    <t>5073 Giornico</t>
  </si>
  <si>
    <t>5074 Mairengo</t>
  </si>
  <si>
    <t>5075 Osco</t>
  </si>
  <si>
    <t>5076 Personico</t>
  </si>
  <si>
    <t>5077 Pollegio</t>
  </si>
  <si>
    <t>5078 Prato (Leventina)</t>
  </si>
  <si>
    <t>5079 Quinto</t>
  </si>
  <si>
    <t>5081 Sobrio</t>
  </si>
  <si>
    <t>Distretti</t>
  </si>
  <si>
    <t>Mendrisio</t>
  </si>
  <si>
    <t>Lugano</t>
  </si>
  <si>
    <t>Locarno</t>
  </si>
  <si>
    <t>Vallemaggia</t>
  </si>
  <si>
    <t>Bellinzona</t>
  </si>
  <si>
    <t>Riviera</t>
  </si>
  <si>
    <t>Blenio</t>
  </si>
  <si>
    <t>Leventina</t>
  </si>
  <si>
    <t>Agglomerati</t>
  </si>
  <si>
    <t>Chiasso-Mendrisio</t>
  </si>
  <si>
    <t>Avvertenza: stato dei comuni politici: 190 (22.10.2006 - 19.04.2008)..</t>
  </si>
  <si>
    <t>Fonte: Statistica finanziaria dei comuni, Dipartimento delle istituzioni, Sezione degli enti locali, Bellinzona</t>
  </si>
  <si>
    <t>Ustat, ultima modifica: 15.09.2010</t>
  </si>
  <si>
    <t>2007</t>
  </si>
  <si>
    <t>Ustat, ultima modifica: 19.10.2009</t>
  </si>
  <si>
    <r>
      <t>2006</t>
    </r>
    <r>
      <rPr>
        <vertAlign val="superscript"/>
        <sz val="9"/>
        <rFont val="Arial"/>
        <family val="2"/>
      </rPr>
      <t>1</t>
    </r>
  </si>
  <si>
    <r>
      <t>2008</t>
    </r>
    <r>
      <rPr>
        <vertAlign val="superscript"/>
        <sz val="9"/>
        <rFont val="Arial"/>
        <family val="2"/>
      </rPr>
      <t>2</t>
    </r>
  </si>
  <si>
    <t>di livellamento</t>
  </si>
  <si>
    <t>2006</t>
  </si>
  <si>
    <t>2007/2008</t>
  </si>
  <si>
    <t>5303 Bignasco</t>
  </si>
  <si>
    <t>5308 Cavergno</t>
  </si>
  <si>
    <t>5001 Arbedo Castione</t>
  </si>
  <si>
    <t>5031 Aquila</t>
  </si>
  <si>
    <t>5032 Campo (Blenio)</t>
  </si>
  <si>
    <t>5036 Ghirone</t>
  </si>
  <si>
    <t>5043 Olivone</t>
  </si>
  <si>
    <t>5047 Torre</t>
  </si>
  <si>
    <t>Chiasso Mendrisio</t>
  </si>
  <si>
    <t>Avvertenza: stato dei comuni politici: 196 (29.01.2006 - 21.10.2006).</t>
  </si>
  <si>
    <t>Ustat, ultima modifica: 27.11.2008</t>
  </si>
  <si>
    <r>
      <t>2007</t>
    </r>
    <r>
      <rPr>
        <vertAlign val="superscript"/>
        <sz val="9"/>
        <rFont val="Arial"/>
        <family val="2"/>
      </rPr>
      <t>2</t>
    </r>
  </si>
  <si>
    <r>
      <t>2007/2008</t>
    </r>
    <r>
      <rPr>
        <vertAlign val="superscript"/>
        <sz val="9"/>
        <rFont val="Arial"/>
        <family val="2"/>
      </rPr>
      <t>3</t>
    </r>
  </si>
  <si>
    <r>
      <t>2007</t>
    </r>
    <r>
      <rPr>
        <vertAlign val="superscript"/>
        <sz val="9"/>
        <rFont val="Arial"/>
        <family val="2"/>
      </rPr>
      <t>4</t>
    </r>
  </si>
  <si>
    <t>pro-capite</t>
  </si>
  <si>
    <t>2005</t>
  </si>
  <si>
    <t>Cantone</t>
  </si>
  <si>
    <t>5</t>
  </si>
  <si>
    <t>5096 Brione s/Minusio</t>
  </si>
  <si>
    <t>5125 Ronco s/Ascona</t>
  </si>
  <si>
    <t>81.66</t>
  </si>
  <si>
    <t>6</t>
  </si>
  <si>
    <t>5304 Bosco Gurin</t>
  </si>
  <si>
    <t>7</t>
  </si>
  <si>
    <t>Riepilogo per distretti</t>
  </si>
  <si>
    <t>Totale agglomerati</t>
  </si>
  <si>
    <t>Avvertenza: fanno stato i 196 comuni politici del 29.01.2006.</t>
  </si>
  <si>
    <t>Ustat, ultima modifica: 12.11.2007</t>
  </si>
  <si>
    <r>
      <t>2005</t>
    </r>
    <r>
      <rPr>
        <vertAlign val="superscript"/>
        <sz val="9"/>
        <rFont val="Arial"/>
        <family val="2"/>
      </rPr>
      <t>1</t>
    </r>
  </si>
  <si>
    <r>
      <t>2006</t>
    </r>
    <r>
      <rPr>
        <vertAlign val="superscript"/>
        <sz val="9"/>
        <rFont val="Arial"/>
        <family val="2"/>
      </rPr>
      <t>2</t>
    </r>
  </si>
  <si>
    <r>
      <t>2006</t>
    </r>
    <r>
      <rPr>
        <vertAlign val="superscript"/>
        <sz val="9"/>
        <rFont val="Arial"/>
        <family val="2"/>
      </rPr>
      <t>4</t>
    </r>
  </si>
  <si>
    <t>2004</t>
  </si>
  <si>
    <t>2005/2006</t>
  </si>
  <si>
    <t>5065 Calonico</t>
  </si>
  <si>
    <t>5069 Chiggiogna</t>
  </si>
  <si>
    <t>5080 Rossura</t>
  </si>
  <si>
    <t>Avvertenza: fanno stato i 199 comuni politici del 14.03.2005.</t>
  </si>
  <si>
    <t>Ustat, ultima modifica: 26.10.2006</t>
  </si>
  <si>
    <t>Fabbisogno</t>
  </si>
  <si>
    <t>di consuntivo</t>
  </si>
  <si>
    <t>5145 Arosio</t>
  </si>
  <si>
    <t>5159 Breno</t>
  </si>
  <si>
    <t>5183 Fescoggia</t>
  </si>
  <si>
    <t>5204 Mugena</t>
  </si>
  <si>
    <t>5232 Vezio</t>
  </si>
  <si>
    <t>5016 Robasacco</t>
  </si>
  <si>
    <t>Fonte: Dipartimento delle istituzioni, Sezione enti locali, Bellinzona</t>
  </si>
  <si>
    <t>Ustat, ultima modifica: 17.11.2005</t>
  </si>
  <si>
    <r>
      <t>2003</t>
    </r>
    <r>
      <rPr>
        <vertAlign val="superscript"/>
        <sz val="9"/>
        <rFont val="Arial"/>
        <family val="2"/>
      </rPr>
      <t>1</t>
    </r>
  </si>
  <si>
    <r>
      <t>2003</t>
    </r>
    <r>
      <rPr>
        <vertAlign val="superscript"/>
        <sz val="9"/>
        <rFont val="Arial"/>
        <family val="2"/>
      </rPr>
      <t>2</t>
    </r>
  </si>
  <si>
    <r>
      <t>2004</t>
    </r>
    <r>
      <rPr>
        <vertAlign val="superscript"/>
        <sz val="9"/>
        <rFont val="Arial"/>
        <family val="2"/>
      </rPr>
      <t>3</t>
    </r>
  </si>
  <si>
    <r>
      <t>2005/2006</t>
    </r>
    <r>
      <rPr>
        <vertAlign val="superscript"/>
        <sz val="9"/>
        <rFont val="Arial"/>
        <family val="2"/>
      </rPr>
      <t>4</t>
    </r>
  </si>
  <si>
    <r>
      <t>2005/2006</t>
    </r>
    <r>
      <rPr>
        <vertAlign val="superscript"/>
        <sz val="9"/>
        <rFont val="Arial"/>
        <family val="2"/>
      </rPr>
      <t>5</t>
    </r>
  </si>
  <si>
    <r>
      <t>2004</t>
    </r>
    <r>
      <rPr>
        <vertAlign val="superscript"/>
        <sz val="9"/>
        <rFont val="Arial"/>
        <family val="2"/>
      </rPr>
      <t>6</t>
    </r>
  </si>
  <si>
    <r>
      <t>65</t>
    </r>
    <r>
      <rPr>
        <vertAlign val="superscript"/>
        <sz val="8"/>
        <rFont val="Arial"/>
        <family val="2"/>
      </rPr>
      <t>7</t>
    </r>
  </si>
  <si>
    <t>...</t>
  </si>
  <si>
    <t>74,02</t>
  </si>
  <si>
    <t>100,58</t>
  </si>
  <si>
    <t>107,57</t>
  </si>
  <si>
    <t>57,14</t>
  </si>
  <si>
    <t>63,00</t>
  </si>
  <si>
    <t>62,45</t>
  </si>
  <si>
    <t>86,86</t>
  </si>
  <si>
    <t>5248 Casima</t>
  </si>
  <si>
    <t>63,31</t>
  </si>
  <si>
    <t>94,60</t>
  </si>
  <si>
    <t>104,81</t>
  </si>
  <si>
    <t>82,65</t>
  </si>
  <si>
    <t>95,77</t>
  </si>
  <si>
    <t>75,12</t>
  </si>
  <si>
    <t>97,38</t>
  </si>
  <si>
    <t>67,58</t>
  </si>
  <si>
    <t>5256 Monte</t>
  </si>
  <si>
    <t>55,81</t>
  </si>
  <si>
    <t>95,06</t>
  </si>
  <si>
    <t>85,01</t>
  </si>
  <si>
    <t>53,14</t>
  </si>
  <si>
    <t>99,22</t>
  </si>
  <si>
    <t>103,01</t>
  </si>
  <si>
    <t>80,46</t>
  </si>
  <si>
    <t>78,04</t>
  </si>
  <si>
    <t>5265 Salorino</t>
  </si>
  <si>
    <t>73,29</t>
  </si>
  <si>
    <t>121,83</t>
  </si>
  <si>
    <t>99,58</t>
  </si>
  <si>
    <t>88,59</t>
  </si>
  <si>
    <t>105,78</t>
  </si>
  <si>
    <t>5142 Agra</t>
  </si>
  <si>
    <t>127,02</t>
  </si>
  <si>
    <t>88,11</t>
  </si>
  <si>
    <t>69,24</t>
  </si>
  <si>
    <t>94,87</t>
  </si>
  <si>
    <t>75,58</t>
  </si>
  <si>
    <t>122,22</t>
  </si>
  <si>
    <t>71,05</t>
  </si>
  <si>
    <t>62,97</t>
  </si>
  <si>
    <t>155,02</t>
  </si>
  <si>
    <t>77,09</t>
  </si>
  <si>
    <t>122,46</t>
  </si>
  <si>
    <t>49,12</t>
  </si>
  <si>
    <t>5156 Bosco Luganese</t>
  </si>
  <si>
    <t>102,15</t>
  </si>
  <si>
    <t>5158 Breganzona</t>
  </si>
  <si>
    <t>108,42</t>
  </si>
  <si>
    <t>65,36</t>
  </si>
  <si>
    <t>88,82</t>
  </si>
  <si>
    <t>93,73</t>
  </si>
  <si>
    <t>274,43</t>
  </si>
  <si>
    <t>92,07</t>
  </si>
  <si>
    <t>71,11</t>
  </si>
  <si>
    <t>101,18</t>
  </si>
  <si>
    <t>74,61</t>
  </si>
  <si>
    <t>95,25</t>
  </si>
  <si>
    <t>152,15</t>
  </si>
  <si>
    <t>101,28</t>
  </si>
  <si>
    <t>94,97</t>
  </si>
  <si>
    <t>46,67</t>
  </si>
  <si>
    <t>48,29</t>
  </si>
  <si>
    <t>5175 Cimo</t>
  </si>
  <si>
    <t>97,65</t>
  </si>
  <si>
    <t>125,71</t>
  </si>
  <si>
    <t>53,70</t>
  </si>
  <si>
    <t>166,19</t>
  </si>
  <si>
    <t>5179 Cureggia</t>
  </si>
  <si>
    <t>133,81</t>
  </si>
  <si>
    <t>157,11</t>
  </si>
  <si>
    <t>73,02</t>
  </si>
  <si>
    <t>5182 Davesco-Soragno</t>
  </si>
  <si>
    <t>86,00</t>
  </si>
  <si>
    <t>70,80</t>
  </si>
  <si>
    <t>5184 Gandria</t>
  </si>
  <si>
    <t>97,67</t>
  </si>
  <si>
    <t>5185 Gentilino</t>
  </si>
  <si>
    <t>127,66</t>
  </si>
  <si>
    <t>133,23</t>
  </si>
  <si>
    <t>94,10</t>
  </si>
  <si>
    <t>69,75</t>
  </si>
  <si>
    <t>82,86</t>
  </si>
  <si>
    <t>80,73</t>
  </si>
  <si>
    <t>186,74</t>
  </si>
  <si>
    <t>94,89</t>
  </si>
  <si>
    <t>203,44</t>
  </si>
  <si>
    <t>100,90</t>
  </si>
  <si>
    <t>137,30</t>
  </si>
  <si>
    <t>91,74</t>
  </si>
  <si>
    <t>126,44</t>
  </si>
  <si>
    <t>118,20</t>
  </si>
  <si>
    <t>66,65</t>
  </si>
  <si>
    <t>5201 Montagnola</t>
  </si>
  <si>
    <t>149,81</t>
  </si>
  <si>
    <t>79,60</t>
  </si>
  <si>
    <t>147,54</t>
  </si>
  <si>
    <t>51,58</t>
  </si>
  <si>
    <t>138,80</t>
  </si>
  <si>
    <t>90,59</t>
  </si>
  <si>
    <t>73,35</t>
  </si>
  <si>
    <t>104,39</t>
  </si>
  <si>
    <t>5209 Pambio-Noranco</t>
  </si>
  <si>
    <t>81,80</t>
  </si>
  <si>
    <t>169,97</t>
  </si>
  <si>
    <t>5211 Pazzallo</t>
  </si>
  <si>
    <t>110,66</t>
  </si>
  <si>
    <t>110,69</t>
  </si>
  <si>
    <t>80,86</t>
  </si>
  <si>
    <t>126,21</t>
  </si>
  <si>
    <t>5215 Pregassona</t>
  </si>
  <si>
    <t>101,75</t>
  </si>
  <si>
    <t>87,09</t>
  </si>
  <si>
    <t>95,95</t>
  </si>
  <si>
    <t>131,03</t>
  </si>
  <si>
    <t>66,43</t>
  </si>
  <si>
    <t>68,12</t>
  </si>
  <si>
    <t>81,57</t>
  </si>
  <si>
    <t>117,32</t>
  </si>
  <si>
    <t>82,95</t>
  </si>
  <si>
    <t>53,65</t>
  </si>
  <si>
    <t>129,79</t>
  </si>
  <si>
    <t>104,72</t>
  </si>
  <si>
    <t>74,64</t>
  </si>
  <si>
    <t>126,30</t>
  </si>
  <si>
    <t>5234 Viganello</t>
  </si>
  <si>
    <t>109,55</t>
  </si>
  <si>
    <t>88,61</t>
  </si>
  <si>
    <t>130,11</t>
  </si>
  <si>
    <t>47,95</t>
  </si>
  <si>
    <t>50,49</t>
  </si>
  <si>
    <t>113,96</t>
  </si>
  <si>
    <t>101,83</t>
  </si>
  <si>
    <t>86,78</t>
  </si>
  <si>
    <t>70,35</t>
  </si>
  <si>
    <t>76,12</t>
  </si>
  <si>
    <t>79,33</t>
  </si>
  <si>
    <t>78,97</t>
  </si>
  <si>
    <t>51,14</t>
  </si>
  <si>
    <t>87,70</t>
  </si>
  <si>
    <t>72,64</t>
  </si>
  <si>
    <t>87,46</t>
  </si>
  <si>
    <t>41,79</t>
  </si>
  <si>
    <t>42,79</t>
  </si>
  <si>
    <t>61,68</t>
  </si>
  <si>
    <t>50,11</t>
  </si>
  <si>
    <t>71,25</t>
  </si>
  <si>
    <t>87,13</t>
  </si>
  <si>
    <t>108,43</t>
  </si>
  <si>
    <t>81,53</t>
  </si>
  <si>
    <t>58,86</t>
  </si>
  <si>
    <t>103,33</t>
  </si>
  <si>
    <t>57,32</t>
  </si>
  <si>
    <t>105,19</t>
  </si>
  <si>
    <t>55,04</t>
  </si>
  <si>
    <t>119,26</t>
  </si>
  <si>
    <t>51,54</t>
  </si>
  <si>
    <t>71,80</t>
  </si>
  <si>
    <t>137,15</t>
  </si>
  <si>
    <t>90,39</t>
  </si>
  <si>
    <t>94,86</t>
  </si>
  <si>
    <t>49,40</t>
  </si>
  <si>
    <t>113,92</t>
  </si>
  <si>
    <t>88,86</t>
  </si>
  <si>
    <t>84,34</t>
  </si>
  <si>
    <t>73,56</t>
  </si>
  <si>
    <t>82,77</t>
  </si>
  <si>
    <t>60,65</t>
  </si>
  <si>
    <t>5301 Aurigeno</t>
  </si>
  <si>
    <t>65,32</t>
  </si>
  <si>
    <t>70,98</t>
  </si>
  <si>
    <t>38,17</t>
  </si>
  <si>
    <t>5305 Broglio</t>
  </si>
  <si>
    <t>48,58</t>
  </si>
  <si>
    <t>5306 Brontallo</t>
  </si>
  <si>
    <t>42,33</t>
  </si>
  <si>
    <t>47,72</t>
  </si>
  <si>
    <t>57,12</t>
  </si>
  <si>
    <t>38,90</t>
  </si>
  <si>
    <t>60,87</t>
  </si>
  <si>
    <t>5311 Coglio</t>
  </si>
  <si>
    <t>63,67</t>
  </si>
  <si>
    <t>5312 Fusio</t>
  </si>
  <si>
    <t>86,76</t>
  </si>
  <si>
    <t>5313 Giumaglio</t>
  </si>
  <si>
    <t>49,76</t>
  </si>
  <si>
    <t>64,89</t>
  </si>
  <si>
    <t>53,78</t>
  </si>
  <si>
    <t>5316 Lodano</t>
  </si>
  <si>
    <t>54,30</t>
  </si>
  <si>
    <t>64,29</t>
  </si>
  <si>
    <t>5318 Menzonio</t>
  </si>
  <si>
    <t>50,09</t>
  </si>
  <si>
    <t>5319 Moghegno</t>
  </si>
  <si>
    <t>55,33</t>
  </si>
  <si>
    <t>5320 Peccia</t>
  </si>
  <si>
    <t>57,51</t>
  </si>
  <si>
    <t>5321 Prato-Sornico</t>
  </si>
  <si>
    <t>46,71</t>
  </si>
  <si>
    <t>5322 Someo</t>
  </si>
  <si>
    <t>51,69</t>
  </si>
  <si>
    <t>81,25</t>
  </si>
  <si>
    <t>83,86</t>
  </si>
  <si>
    <t>86,53</t>
  </si>
  <si>
    <t>84,50</t>
  </si>
  <si>
    <t>82,00</t>
  </si>
  <si>
    <t>64,56</t>
  </si>
  <si>
    <t>64,01</t>
  </si>
  <si>
    <t>78,95</t>
  </si>
  <si>
    <t>65,92</t>
  </si>
  <si>
    <t>74,16</t>
  </si>
  <si>
    <t>67,25</t>
  </si>
  <si>
    <t>50,10</t>
  </si>
  <si>
    <t>73,55</t>
  </si>
  <si>
    <t>79,67</t>
  </si>
  <si>
    <t>110,65</t>
  </si>
  <si>
    <t>47,62</t>
  </si>
  <si>
    <t>100,39</t>
  </si>
  <si>
    <t>60,10</t>
  </si>
  <si>
    <t>92,66</t>
  </si>
  <si>
    <t>73,61</t>
  </si>
  <si>
    <t>70,92</t>
  </si>
  <si>
    <t>63,75</t>
  </si>
  <si>
    <t>66,20</t>
  </si>
  <si>
    <t>70,30</t>
  </si>
  <si>
    <t>69,65</t>
  </si>
  <si>
    <t>57,61</t>
  </si>
  <si>
    <t>56,92</t>
  </si>
  <si>
    <t>5033 Castro</t>
  </si>
  <si>
    <t>45,23</t>
  </si>
  <si>
    <t>5034 Corzoneso</t>
  </si>
  <si>
    <t>68,83</t>
  </si>
  <si>
    <t>5035 Dongio</t>
  </si>
  <si>
    <t>59,56</t>
  </si>
  <si>
    <t>74,66</t>
  </si>
  <si>
    <t>5037 Largario</t>
  </si>
  <si>
    <t>45,54</t>
  </si>
  <si>
    <t>5038 Leontica</t>
  </si>
  <si>
    <t>52,62</t>
  </si>
  <si>
    <t>5039 Lottigna</t>
  </si>
  <si>
    <t>53,21</t>
  </si>
  <si>
    <t>60,57</t>
  </si>
  <si>
    <t>66,24</t>
  </si>
  <si>
    <t>5042 Marolta</t>
  </si>
  <si>
    <t>54,85</t>
  </si>
  <si>
    <t>63,71</t>
  </si>
  <si>
    <t>5044 Ponto Valentino</t>
  </si>
  <si>
    <t>48,35</t>
  </si>
  <si>
    <t>5045 Prugiasco</t>
  </si>
  <si>
    <t>52,86</t>
  </si>
  <si>
    <t>61,41</t>
  </si>
  <si>
    <t>66,60</t>
  </si>
  <si>
    <t>60,01</t>
  </si>
  <si>
    <t>63,24</t>
  </si>
  <si>
    <t>61,32</t>
  </si>
  <si>
    <t>73,97</t>
  </si>
  <si>
    <t>48,38</t>
  </si>
  <si>
    <t>43,59</t>
  </si>
  <si>
    <t>91,71</t>
  </si>
  <si>
    <t>49,15</t>
  </si>
  <si>
    <t>64,92</t>
  </si>
  <si>
    <t>62,88</t>
  </si>
  <si>
    <t>72,00</t>
  </si>
  <si>
    <t>64,26</t>
  </si>
  <si>
    <t>67,49</t>
  </si>
  <si>
    <t>87,74</t>
  </si>
  <si>
    <t>62,41</t>
  </si>
  <si>
    <t>70,95</t>
  </si>
  <si>
    <t>62,83</t>
  </si>
  <si>
    <t>66,16</t>
  </si>
  <si>
    <t>45,68</t>
  </si>
  <si>
    <t>46,27</t>
  </si>
  <si>
    <t>Avvertenza: fa stato la situazione dei comuni nel 2003 (238 comuni).</t>
  </si>
  <si>
    <t>Ustat, ultima modifica: 20.12.2004</t>
  </si>
  <si>
    <r>
      <t>2002</t>
    </r>
    <r>
      <rPr>
        <vertAlign val="superscript"/>
        <sz val="9"/>
        <rFont val="Arial"/>
        <family val="2"/>
      </rPr>
      <t>1</t>
    </r>
  </si>
  <si>
    <r>
      <t>2001</t>
    </r>
    <r>
      <rPr>
        <vertAlign val="superscript"/>
        <sz val="9"/>
        <rFont val="Arial"/>
        <family val="2"/>
      </rPr>
      <t>2</t>
    </r>
  </si>
  <si>
    <r>
      <t>2003</t>
    </r>
    <r>
      <rPr>
        <vertAlign val="superscript"/>
        <sz val="9"/>
        <rFont val="Arial"/>
        <family val="2"/>
      </rPr>
      <t>3</t>
    </r>
  </si>
  <si>
    <r>
      <t>2003/2004</t>
    </r>
    <r>
      <rPr>
        <vertAlign val="superscript"/>
        <sz val="9"/>
        <rFont val="Arial"/>
        <family val="2"/>
      </rPr>
      <t>4</t>
    </r>
  </si>
  <si>
    <r>
      <t>2003/2004</t>
    </r>
    <r>
      <rPr>
        <vertAlign val="superscript"/>
        <sz val="9"/>
        <rFont val="Arial"/>
        <family val="2"/>
      </rPr>
      <t>5</t>
    </r>
  </si>
  <si>
    <r>
      <t>2003</t>
    </r>
    <r>
      <rPr>
        <vertAlign val="superscript"/>
        <sz val="9"/>
        <rFont val="Arial"/>
        <family val="2"/>
      </rPr>
      <t>6</t>
    </r>
  </si>
  <si>
    <t>T_180204_020</t>
  </si>
  <si>
    <r>
      <t>2008</t>
    </r>
    <r>
      <rPr>
        <vertAlign val="superscript"/>
        <sz val="9"/>
        <rFont val="Arial"/>
        <family val="2"/>
      </rPr>
      <t>1</t>
    </r>
  </si>
  <si>
    <r>
      <t>2010</t>
    </r>
    <r>
      <rPr>
        <vertAlign val="superscript"/>
        <sz val="9"/>
        <rFont val="Arial"/>
        <family val="2"/>
      </rPr>
      <t>2</t>
    </r>
  </si>
  <si>
    <t>2011/2012</t>
  </si>
  <si>
    <r>
      <t>2011/2012</t>
    </r>
    <r>
      <rPr>
        <vertAlign val="superscript"/>
        <sz val="9"/>
        <rFont val="Arial"/>
        <family val="2"/>
      </rPr>
      <t>3</t>
    </r>
  </si>
  <si>
    <t>2010</t>
  </si>
  <si>
    <t>5269 Breggia</t>
  </si>
  <si>
    <t>5238 Monteceneri</t>
  </si>
  <si>
    <t>11</t>
  </si>
  <si>
    <t>5397 Centovalli</t>
  </si>
  <si>
    <t>12</t>
  </si>
  <si>
    <t>5138 Cugnasco-Gerra</t>
  </si>
  <si>
    <t>5398 Gambarogno</t>
  </si>
  <si>
    <t>5324 Avegno Gordevio</t>
  </si>
  <si>
    <t>Avvertenza: stato dei comuni politici: 157 (dal 21.11.2010).</t>
  </si>
  <si>
    <t>Finanze comunali: risorse fiscali e debito pubblico procapite, moltiplicatore politico, indice di forza finanziaria, coefficiente di partecipazione e contributo di livellamento</t>
  </si>
  <si>
    <t>Ustat, ultima modifica: 14.02.2012</t>
  </si>
  <si>
    <r>
      <t>1</t>
    </r>
    <r>
      <rPr>
        <sz val="8"/>
        <rFont val="Arial"/>
        <family val="2"/>
      </rPr>
      <t>Calcolato in base alla popolazione finanziaria 2008 e secondo la nuova definizione di risorse fiscali (tutte le componenti allineate al medesimo anno di riferimento, cfr. Regolamento LPI del 03.03.2009)</t>
    </r>
  </si>
  <si>
    <r>
      <t>2</t>
    </r>
    <r>
      <rPr>
        <sz val="8"/>
        <rFont val="Arial"/>
        <family val="2"/>
      </rPr>
      <t>Per i dati regionali si tratta del moltiplicatore 2010 ponderato con il gettito delle persone fisiche e delle persone giuridiche 2008. Un valore vicino a 100 è significativo di una pressione fiscale alta per sopperire al fabbisogno comunale.</t>
    </r>
  </si>
  <si>
    <r>
      <t>3</t>
    </r>
    <r>
      <rPr>
        <sz val="8"/>
        <rFont val="Arial"/>
        <family val="2"/>
      </rPr>
      <t>Percento di partecipazione del comune alle spese cantonali. Il coefficiente di distribuzione, cioè il percento del sussidio corrente del cantone al comune, viene calcolato sottraendo dal 100% il coefficiente di partecipazione.</t>
    </r>
  </si>
  <si>
    <r>
      <t>4</t>
    </r>
    <r>
      <rPr>
        <sz val="8"/>
        <rFont val="Arial"/>
        <family val="2"/>
      </rPr>
      <t>Le cifre con il segno negativo indicano un versamento al fondo, quelle con il segno positivo un prelevamento.</t>
    </r>
  </si>
  <si>
    <r>
      <t>5</t>
    </r>
    <r>
      <rPr>
        <sz val="8"/>
        <rFont val="Arial"/>
        <family val="2"/>
      </rPr>
      <t>Risorse fiscali e debito pubblico pro capite calcolati rispetto ai precedenti comuni, in seguito aggregati nel corso del 2009 nel nuovo comune di Breggia.</t>
    </r>
  </si>
  <si>
    <r>
      <t>6</t>
    </r>
    <r>
      <rPr>
        <sz val="8"/>
        <rFont val="Arial"/>
        <family val="2"/>
      </rPr>
      <t>Risorse fiscali e debito pubblico pro capite calcolati rispetto ai precedenti comuni, in seguito aggregati nel corso del 2009 nel nuovo comune di Mendrisio.</t>
    </r>
  </si>
  <si>
    <r>
      <t>7</t>
    </r>
    <r>
      <rPr>
        <sz val="8"/>
        <rFont val="Arial"/>
        <family val="2"/>
      </rPr>
      <t>Risorse fiscali calcolate rispetto ai precedenti comuni, in seguito aggregati nel corso del 2008 nel nuovo comune di Bioggio.</t>
    </r>
  </si>
  <si>
    <r>
      <t>8</t>
    </r>
    <r>
      <rPr>
        <sz val="8"/>
        <rFont val="Arial"/>
        <family val="2"/>
      </rPr>
      <t>Risorse fiscali calcolate rispetto ai precedenti comuni, in seguito aggregati nel corso del 2008 nel nuovo comune di Capriasca.</t>
    </r>
  </si>
  <si>
    <r>
      <t>9</t>
    </r>
    <r>
      <rPr>
        <sz val="8"/>
        <rFont val="Arial"/>
        <family val="2"/>
      </rPr>
      <t>Risorse fiscali calcolate rispetto ai precedenti comuni, in seguito aggregati nel corso del 2008 nel nuovo comune di Lugano.</t>
    </r>
  </si>
  <si>
    <r>
      <t>10</t>
    </r>
    <r>
      <rPr>
        <sz val="8"/>
        <rFont val="Arial"/>
        <family val="2"/>
      </rPr>
      <t xml:space="preserve">Risorse fiscali, debito pubblico, moltiplicatore politico e contributo di livellamento calcolati rispetto ai precedenti comuni, in seguito aggregati nel corso del 2010 nel nuovo comune di Monteceneri (moltiplicatore politico 2009: Medeglia 100,00; Bironico 95,00; Camignolo 100,00; Rivera 95,00; Sigirino 100,00). </t>
    </r>
  </si>
  <si>
    <r>
      <t>11</t>
    </r>
    <r>
      <rPr>
        <sz val="8"/>
        <rFont val="Arial"/>
        <family val="2"/>
      </rPr>
      <t>Debito pubblico 2008.</t>
    </r>
  </si>
  <si>
    <r>
      <t>12</t>
    </r>
    <r>
      <rPr>
        <sz val="8"/>
        <rFont val="Arial"/>
        <family val="2"/>
      </rPr>
      <t>Risorse fiscali e debito pubblico pro capite calcolati rispetto ai precedenti comuni, in seguito aggregati nel corso del 2009 nel nuovo comune di Centovalli.</t>
    </r>
  </si>
  <si>
    <r>
      <t>13</t>
    </r>
    <r>
      <rPr>
        <sz val="8"/>
        <rFont val="Arial"/>
        <family val="2"/>
      </rPr>
      <t>Risorse fiscali calcolate rispetto ai precedenti comuni, in seguito aggregati nel corso del 2008 nel nuovo comune di Cugnasco-Gerra.</t>
    </r>
  </si>
  <si>
    <r>
      <t>14</t>
    </r>
    <r>
      <rPr>
        <sz val="8"/>
        <rFont val="Arial"/>
        <family val="2"/>
      </rPr>
      <t>Risorse fiscali calcolate rispetto ai precedenti comuni, in seguito aggregati nel corso del 2010 nel nuovo comune di Gambarogno (moltiplicatore politico 2009: Caviano 100,00; Contone 100,00; Gerra Gambarogno 87,50; Indemini 100,00; Magadino 85,00; Piazzogna 90,00; San Nazzaro 75,00; Sant'Abbondio 95,00; Vira Gambarogno 85,00).</t>
    </r>
  </si>
  <si>
    <r>
      <t>15</t>
    </r>
    <r>
      <rPr>
        <sz val="8"/>
        <rFont val="Arial"/>
        <family val="2"/>
      </rPr>
      <t>Risorse fiscali calcolate rispetto ai precedenti comuni, in seguito aggregati nel corso del 2008 nel nuovo comune di Avegno Gordevio.</t>
    </r>
  </si>
  <si>
    <r>
      <t>1</t>
    </r>
    <r>
      <rPr>
        <sz val="8"/>
        <rFont val="Arial"/>
        <family val="2"/>
      </rPr>
      <t>Calcolato in base alla popolazione finanziaria 2007 e secondo la nuova definizione di risorse fiscali (tutte le componenti allineate al medesimo anno di riferimento, cfr. Regolamento LPI del 03.03.2009)</t>
    </r>
  </si>
  <si>
    <r>
      <t>2</t>
    </r>
    <r>
      <rPr>
        <sz val="8"/>
        <rFont val="Arial"/>
        <family val="2"/>
      </rPr>
      <t>Per i dati regionali si tratta del moltiplicatore 2009 ponderato con il gettito delle persone fisiche e delle persone giuridiche 2007. Un valore vicino a 100 è significativo di una pressione fiscale alta per sopperire al fabbisogno comunale.</t>
    </r>
  </si>
  <si>
    <r>
      <t>5</t>
    </r>
    <r>
      <rPr>
        <sz val="8"/>
        <rFont val="Arial"/>
        <family val="2"/>
      </rPr>
      <t>Moltiplicatore politico, indice di forza finanziaria e coefficiente di partecipazione, riferito al nuovo comune aggregato di Mendrisio.</t>
    </r>
  </si>
  <si>
    <r>
      <t>6</t>
    </r>
    <r>
      <rPr>
        <sz val="8"/>
        <rFont val="Arial"/>
        <family val="2"/>
      </rPr>
      <t>Debito pubblico, moltiplicatore politico, indice di forza finanziaria e coefficiente di partecipazione riferiti al nuovo Comune aggregato di Lugano; contributo di livellamento compreso in quello di Lugano.</t>
    </r>
  </si>
  <si>
    <r>
      <t>7</t>
    </r>
    <r>
      <rPr>
        <sz val="8"/>
        <rFont val="Arial"/>
        <family val="2"/>
      </rPr>
      <t>Debito pubblico, moltiplicatore politico, indice di forza finanziaria e coefficiente di partecipazione riferiti al nuovo Comune aggregato di Capriasca.</t>
    </r>
  </si>
  <si>
    <r>
      <t>8</t>
    </r>
    <r>
      <rPr>
        <sz val="8"/>
        <rFont val="Arial"/>
        <family val="2"/>
      </rPr>
      <t>Debito pubblico, moltiplicatore politico, indice di forza finanziaria, coefficiente di partecipazione e contributo di livellamento riferiti al nuovo Comune aggregato di Bioggio.</t>
    </r>
  </si>
  <si>
    <r>
      <t>9</t>
    </r>
    <r>
      <rPr>
        <sz val="8"/>
        <rFont val="Arial"/>
        <family val="2"/>
      </rPr>
      <t>Debito pubblico 2007.</t>
    </r>
  </si>
  <si>
    <r>
      <t>10</t>
    </r>
    <r>
      <rPr>
        <sz val="8"/>
        <rFont val="Arial"/>
        <family val="2"/>
      </rPr>
      <t>Debito pubblico, moltiplicatore politico, indice di forza finanziaria e coefficiente di partecipazione riferiti al nuovo Comune aggregato di Bioggio; contributo di livellamento compreso in quello di Bioggio.</t>
    </r>
  </si>
  <si>
    <r>
      <t>11</t>
    </r>
    <r>
      <rPr>
        <sz val="8"/>
        <rFont val="Arial"/>
        <family val="2"/>
      </rPr>
      <t>Debito pubblico, moltiplicatore politico, indice di forza finanziaria, coefficiente di partecipazione e contributo di livellamento riferiti al nuovo Comune aggregato di Lugano.</t>
    </r>
  </si>
  <si>
    <r>
      <t>12</t>
    </r>
    <r>
      <rPr>
        <sz val="8"/>
        <rFont val="Arial"/>
        <family val="2"/>
      </rPr>
      <t>Debito pubblico, moltiplicatore politico, indice di forza finanziaria e coefficiente di partecipazione, riferito al nuovo comune aggregato di Cugnasco-Gerra.</t>
    </r>
  </si>
  <si>
    <r>
      <t>13</t>
    </r>
    <r>
      <rPr>
        <sz val="8"/>
        <rFont val="Arial"/>
        <family val="2"/>
      </rPr>
      <t>Debito pubblico 2005, moltiplicatore politico 2007.</t>
    </r>
  </si>
  <si>
    <r>
      <t>14</t>
    </r>
    <r>
      <rPr>
        <sz val="8"/>
        <rFont val="Arial"/>
        <family val="2"/>
      </rPr>
      <t>Debito pubblico, moltiplicatore politico, indice di forza finanziaria e coefficiente di partecipazione, riferito al nuovo comune aggregato di Avegno Gordevio.</t>
    </r>
  </si>
  <si>
    <r>
      <t>1</t>
    </r>
    <r>
      <rPr>
        <sz val="8"/>
        <rFont val="Arial"/>
        <family val="2"/>
      </rPr>
      <t>Calcolato in base alla popolazione finanziaria 2006 e secondo la nuova definizione di risorse fiscali (tutte le componenti allineate al medesimo anno di riferimento, cfr. Regolamento LPI del 03.03.2009)</t>
    </r>
  </si>
  <si>
    <r>
      <t>2</t>
    </r>
    <r>
      <rPr>
        <sz val="8"/>
        <rFont val="Arial"/>
        <family val="2"/>
      </rPr>
      <t>Per i dati regionali si tratta del moltiplicatore 2008 ponderato con il gettito delle persone fisiche e delle persone giuridiche 2006. Un valore vicino a 100 è significativo di una pressione fiscale alta per sopperire al fabbisogno comunale.</t>
    </r>
  </si>
  <si>
    <r>
      <t>5</t>
    </r>
    <r>
      <rPr>
        <sz val="8"/>
        <rFont val="Arial"/>
        <family val="2"/>
      </rPr>
      <t>Debito pubblico 2006.</t>
    </r>
  </si>
  <si>
    <r>
      <t>6</t>
    </r>
    <r>
      <rPr>
        <sz val="8"/>
        <rFont val="Arial"/>
        <family val="2"/>
      </rPr>
      <t>Debito pubblico 2004; moltiplicatore 2005 da confermare.</t>
    </r>
  </si>
  <si>
    <r>
      <t>8</t>
    </r>
    <r>
      <rPr>
        <sz val="8"/>
        <color indexed="8"/>
        <rFont val="Arial"/>
        <family val="2"/>
      </rPr>
      <t>Moltiplicatore politico, indice di forza finanziaria e coefficiente di partecipazione riferiti al nuovo Comune aggregato di Lugano.</t>
    </r>
  </si>
  <si>
    <r>
      <t>9</t>
    </r>
    <r>
      <rPr>
        <sz val="8"/>
        <color indexed="8"/>
        <rFont val="Arial"/>
        <family val="2"/>
      </rPr>
      <t>Moltiplicatore politico, indice di forza finanziaria e coefficiente di partecipazione riferiti al nuovo Comune aggregato di Bioggio</t>
    </r>
  </si>
  <si>
    <r>
      <t>10</t>
    </r>
    <r>
      <rPr>
        <sz val="8"/>
        <color indexed="8"/>
        <rFont val="Arial"/>
        <family val="2"/>
      </rPr>
      <t>Moltiplicatore politico, indice di forza finanziaria e coefficiente di partecipazione riferiti al nuovo Comune aggregato di Capriasca</t>
    </r>
  </si>
  <si>
    <r>
      <t>11</t>
    </r>
    <r>
      <rPr>
        <sz val="8"/>
        <color indexed="8"/>
        <rFont val="Arial"/>
        <family val="2"/>
      </rPr>
      <t>Moltiplicatore politico, indice di forza finanziaria e coefficiente di partecipazione, riferito al nuovo comune aggregato di Avegno Gordevio.</t>
    </r>
  </si>
  <si>
    <r>
      <t>12</t>
    </r>
    <r>
      <rPr>
        <sz val="8"/>
        <color indexed="8"/>
        <rFont val="Arial"/>
        <family val="2"/>
      </rPr>
      <t>Moltiplicatore politico, indice di forza finanziaria e coefficiente di partecipazione, riferito al nuovo comune aggregato di Cugnasco-Gerra.</t>
    </r>
  </si>
  <si>
    <r>
      <t>13</t>
    </r>
    <r>
      <rPr>
        <sz val="8"/>
        <color indexed="8"/>
        <rFont val="Arial"/>
        <family val="2"/>
      </rPr>
      <t>Indice di forza finanziaria e coefficiente di partecipazione, riferito al nuovo comune aggregato di Mendrisio.</t>
    </r>
  </si>
  <si>
    <r>
      <t>1</t>
    </r>
    <r>
      <rPr>
        <sz val="8"/>
        <rFont val="Arial"/>
        <family val="2"/>
      </rPr>
      <t>Calcolato in base alla popolazione finanziaria 2006.</t>
    </r>
  </si>
  <si>
    <r>
      <t>2</t>
    </r>
    <r>
      <rPr>
        <sz val="8"/>
        <rFont val="Arial"/>
        <family val="2"/>
      </rPr>
      <t>Per i dati regionali si tratta del moltiplicatore 2007 ponderato con il gettito delle persone fisiche 2006 e il gettito delle persone giuridiche 2005. Un valore vicino a 100 è significativo di una pressione fiscale alta per sopperire al fabbisogno comunale.</t>
    </r>
  </si>
  <si>
    <r>
      <t>5</t>
    </r>
    <r>
      <rPr>
        <sz val="8"/>
        <rFont val="Arial"/>
        <family val="2"/>
      </rPr>
      <t>Debito pubblico pro capite 2005.</t>
    </r>
  </si>
  <si>
    <r>
      <t>6</t>
    </r>
    <r>
      <rPr>
        <sz val="8"/>
        <rFont val="Arial"/>
        <family val="2"/>
      </rPr>
      <t>Debito pubblico e moltiplicatore politico 2005.</t>
    </r>
  </si>
  <si>
    <r>
      <t>7</t>
    </r>
    <r>
      <rPr>
        <sz val="8"/>
        <rFont val="Arial"/>
        <family val="2"/>
      </rPr>
      <t>Debito pubblico 2005; moltiplicatore 2007 da confermare.</t>
    </r>
  </si>
  <si>
    <r>
      <t>8</t>
    </r>
    <r>
      <rPr>
        <sz val="8"/>
        <rFont val="Arial"/>
        <family val="2"/>
      </rPr>
      <t>Risorse fiscali pro capite, moltiplicatore politico, indice di forza finanziaria e coefficiente di partecipazione riferiti al nuovo Comune aggregato di Cevio.</t>
    </r>
  </si>
  <si>
    <r>
      <t>9</t>
    </r>
    <r>
      <rPr>
        <sz val="8"/>
        <rFont val="Arial"/>
        <family val="2"/>
      </rPr>
      <t>Risorse fiscali pro capite, moltiplicatore politico, indice di forza finanziaria e coefficiente di partecipazione riferiti al nuovo Comune aggregato di Blenio.</t>
    </r>
  </si>
  <si>
    <r>
      <t>1</t>
    </r>
    <r>
      <rPr>
        <sz val="8"/>
        <rFont val="Arial"/>
        <family val="2"/>
      </rPr>
      <t>Calcolato in base alla popolazione finanziaria 2005.</t>
    </r>
  </si>
  <si>
    <r>
      <t>2</t>
    </r>
    <r>
      <rPr>
        <sz val="8"/>
        <rFont val="Arial"/>
        <family val="2"/>
      </rPr>
      <t>Per i dati regionali si tratta del moltiplicatore 2006 ponderato con il gettito delle persone fisiche 2005 e il gettito delle persone giuridiche 2004. Un valore vicino a 100 è significativo di una pressione fiscale alta per sopperire al fabbisogno comunale.</t>
    </r>
  </si>
  <si>
    <r>
      <t>5</t>
    </r>
    <r>
      <rPr>
        <sz val="8"/>
        <rFont val="Arial"/>
        <family val="2"/>
      </rPr>
      <t>Moltiplicatore 2005.</t>
    </r>
  </si>
  <si>
    <r>
      <t>6</t>
    </r>
    <r>
      <rPr>
        <sz val="8"/>
        <rFont val="Arial"/>
        <family val="2"/>
      </rPr>
      <t>Indice di forza finanziaria e coefficiente di partecipazione riferiti al nuovo Comune aggregato di Cevio.</t>
    </r>
  </si>
  <si>
    <r>
      <t>7</t>
    </r>
    <r>
      <rPr>
        <sz val="8"/>
        <rFont val="Arial"/>
        <family val="2"/>
      </rPr>
      <t>Indice di forza finanziaria e coefficiente di partecipazione riferiti al nuovo Comune aggregato di Blenio.</t>
    </r>
  </si>
  <si>
    <r>
      <t>1</t>
    </r>
    <r>
      <rPr>
        <sz val="8"/>
        <rFont val="Arial"/>
        <family val="2"/>
      </rPr>
      <t>Calcolato in base alla popolazione finanziaria 2003.</t>
    </r>
  </si>
  <si>
    <r>
      <t>2</t>
    </r>
    <r>
      <rPr>
        <sz val="8"/>
        <rFont val="Arial"/>
        <family val="2"/>
      </rPr>
      <t>Per i dati regionali si tratta del moltiplicatore per il 2004 ponderato con il gettito delle persone fisiche e giuridiche per l'anno 2003. Un valore vicino a 100 è significativo di una pressione fiscale alta per sopperire al fabbisogno comunale.</t>
    </r>
  </si>
  <si>
    <r>
      <t>2</t>
    </r>
    <r>
      <rPr>
        <sz val="8"/>
        <rFont val="Arial"/>
        <family val="2"/>
      </rPr>
      <t>Il fabbisogno di consuntivo viene stabilito ogni 2 anni e corrisponde alle spese meno i ricavi al netto del gettito contabilizzato delle persone fisiche, giuridiche, dell'imposta immobiliare comunale e dell'imposta personale.</t>
    </r>
  </si>
  <si>
    <r>
      <t>3</t>
    </r>
    <r>
      <rPr>
        <sz val="8"/>
        <rFont val="Arial"/>
        <family val="2"/>
      </rPr>
      <t>Per i dati regionali si tratta del moltiplicatore per il 2004 ponderato con il gettito delle persone fisiche e giuridiche per l'anno 2003. Un valore vicino a 100 è significativo di una pressione fiscale alta per sopperire al fabbisogno comunale.</t>
    </r>
  </si>
  <si>
    <r>
      <t>4</t>
    </r>
    <r>
      <rPr>
        <sz val="8"/>
        <rFont val="Arial"/>
        <family val="2"/>
      </rPr>
      <t>O indice medio generale, vedi Legge sulla perequazione finanziaria intercomunale, art. 8 e 9 e regolamento d'applicazione, art. 16.</t>
    </r>
  </si>
  <si>
    <r>
      <t>5</t>
    </r>
    <r>
      <rPr>
        <sz val="8"/>
        <rFont val="Arial"/>
        <family val="2"/>
      </rPr>
      <t>Percento di partecipazione del comune alle spese cantonali. Il coefficiente di distribuzione, cioè il percento del sussidio corrente del cantone al comune, viene calcolato sottraendo dal 100% il coefficiente di partecipazione.</t>
    </r>
  </si>
  <si>
    <r>
      <t>6</t>
    </r>
    <r>
      <rPr>
        <sz val="8"/>
        <rFont val="Arial"/>
        <family val="2"/>
      </rPr>
      <t>Le cifre con il segno negativo indicano un versamento al fondo, quelle con il segno positivo un prelevamento.</t>
    </r>
  </si>
  <si>
    <r>
      <t>7</t>
    </r>
    <r>
      <rPr>
        <sz val="8"/>
        <rFont val="Arial"/>
        <family val="2"/>
      </rPr>
      <t>Moltiplicatore politico del 2003.</t>
    </r>
  </si>
  <si>
    <r>
      <t>1</t>
    </r>
    <r>
      <rPr>
        <sz val="8"/>
        <rFont val="Arial"/>
        <family val="2"/>
      </rPr>
      <t>Calcolato in base alla popolazione finanziaria 2002.</t>
    </r>
  </si>
  <si>
    <r>
      <t>3</t>
    </r>
    <r>
      <rPr>
        <sz val="8"/>
        <rFont val="Arial"/>
        <family val="2"/>
      </rPr>
      <t>Per i dati regionali si tratta del moltiplicatore per il 2003 ponderato con il gettito delle persone fisiche e giuridiche per l'anno 2002. Un valore vicino a 100 è significativo di una pressione fiscale alta per sopperire al fabbisogno comunale.</t>
    </r>
  </si>
  <si>
    <t>Regione Locarnese e Vallemaggia</t>
  </si>
  <si>
    <t>Sub-Regione Vallemaggia</t>
  </si>
  <si>
    <t>Compr. Fondo Vallemaggia</t>
  </si>
  <si>
    <t>5050 Serravalle</t>
  </si>
  <si>
    <t>Avvertenza: stato dei comuni politici: 147 (dal 01.04.2012).</t>
  </si>
  <si>
    <r>
      <t>2009</t>
    </r>
    <r>
      <rPr>
        <vertAlign val="superscript"/>
        <sz val="9"/>
        <rFont val="Arial"/>
        <family val="2"/>
      </rPr>
      <t>1</t>
    </r>
  </si>
  <si>
    <r>
      <t>2011</t>
    </r>
    <r>
      <rPr>
        <vertAlign val="superscript"/>
        <sz val="9"/>
        <rFont val="Arial"/>
        <family val="2"/>
      </rPr>
      <t>2</t>
    </r>
  </si>
  <si>
    <t>2011</t>
  </si>
  <si>
    <r>
      <t>1</t>
    </r>
    <r>
      <rPr>
        <sz val="8"/>
        <rFont val="Arial"/>
        <family val="2"/>
      </rPr>
      <t>Calcolato in base alla popolazione finanziaria 2009 e secondo la nuova definizione di risorse fiscali (tutte le componenti allineate al medesimo anno di riferimento, cfr. Regolamento LPI del 03.03.2009)</t>
    </r>
  </si>
  <si>
    <r>
      <t>2</t>
    </r>
    <r>
      <rPr>
        <sz val="8"/>
        <rFont val="Arial"/>
        <family val="2"/>
      </rPr>
      <t>Per i dati regionali si tratta del moltiplicatore 2011 ponderato con il gettito delle persone fisiche e delle persone giuridiche 2009. Un valore vicino a 100 è significativo di una pressione fiscale alta per sopperire al fabbisogno comunale.</t>
    </r>
  </si>
  <si>
    <r>
      <t>5</t>
    </r>
    <r>
      <rPr>
        <sz val="8"/>
        <rFont val="Arial"/>
        <family val="2"/>
      </rPr>
      <t>Risorse fiscali calcolate rispetto ai precedenti comuni, in seguito aggregati nel corso del 2009 nel nuovo comune di Breggia.</t>
    </r>
  </si>
  <si>
    <r>
      <t>6</t>
    </r>
    <r>
      <rPr>
        <sz val="8"/>
        <rFont val="Arial"/>
        <family val="2"/>
      </rPr>
      <t>Risorse fiscali calcolate rispetto ai precedenti comuni, in seguito aggregati nel corso del 2009 nel nuovo comune di Mendrisio.</t>
    </r>
  </si>
  <si>
    <t>2013/2014</t>
  </si>
  <si>
    <r>
      <t>2013/2014</t>
    </r>
    <r>
      <rPr>
        <vertAlign val="superscript"/>
        <sz val="9"/>
        <rFont val="Arial"/>
        <family val="2"/>
      </rPr>
      <t>3</t>
    </r>
  </si>
  <si>
    <t>Ustat, ultima modifica: 18.03.2013</t>
  </si>
  <si>
    <r>
      <t>13</t>
    </r>
    <r>
      <rPr>
        <sz val="8"/>
        <rFont val="Arial"/>
        <family val="2"/>
      </rPr>
      <t xml:space="preserve">Risorse fiscali, debito pubblico, moltiplicatore politico e contributo di livellamento calcolati rispetto ai precedenti comuni, in seguito aggregati nel corso del 2012 nel nuovo comune di Serravalle (moltiplicatore politico 2011 Ludiano, Malvaglia e Semione 100,00). </t>
    </r>
  </si>
  <si>
    <r>
      <t>14</t>
    </r>
    <r>
      <rPr>
        <sz val="8"/>
        <rFont val="Arial"/>
        <family val="2"/>
      </rPr>
      <t>Risorse fiscali, debito pubblico, moltiplicatore politico e contributo di livellamento calcolati rispetto ai precedenti comuni, in seguito aggregati nel corso del 2012 nel nuovo comune di Faido (moltiplicatore politico 2011 Anzonico, Calpiogna, Campello e Cavagnago  100,00; Chironico, Faido e Osco 95,00; Mairengo 70,00).</t>
    </r>
  </si>
  <si>
    <t>5396 Terre di Pedemonte</t>
  </si>
  <si>
    <t>Avvertenza: stato dei comuni politici: 135 (dal 14.04.2013).</t>
  </si>
  <si>
    <r>
      <t>2010</t>
    </r>
    <r>
      <rPr>
        <vertAlign val="superscript"/>
        <sz val="9"/>
        <rFont val="Arial"/>
        <family val="2"/>
      </rPr>
      <t>1</t>
    </r>
  </si>
  <si>
    <t>2012</t>
  </si>
  <si>
    <r>
      <t>1</t>
    </r>
    <r>
      <rPr>
        <sz val="8"/>
        <rFont val="Arial"/>
        <family val="2"/>
      </rPr>
      <t>Calcolato in base alla popolazione finanziaria 2010 e secondo la definizione di risorse fiscali del Regolamento LPI del 03.03.2009.</t>
    </r>
  </si>
  <si>
    <t xml:space="preserve"> </t>
  </si>
  <si>
    <r>
      <t>2</t>
    </r>
    <r>
      <rPr>
        <sz val="8"/>
        <rFont val="Arial"/>
        <family val="2"/>
      </rPr>
      <t>Calcolato in base alla popolazione residente permanente 2011.</t>
    </r>
  </si>
  <si>
    <r>
      <t>4</t>
    </r>
    <r>
      <rPr>
        <sz val="8"/>
        <rFont val="Arial"/>
        <family val="2"/>
      </rPr>
      <t>Percento di partecipazione del comune alle spese cantonali. Il coefficiente di distribuzione, cioè il percento del sussidio corrente del cantone al comune, viene calcolato sottraendo dal 100% il coefficiente di partecipazione.</t>
    </r>
  </si>
  <si>
    <r>
      <t>5</t>
    </r>
    <r>
      <rPr>
        <sz val="8"/>
        <rFont val="Arial"/>
        <family val="2"/>
      </rPr>
      <t>Le cifre con il segno negativo indicano un versamento al fondo, quelle con il segno positivo un prelevamento.</t>
    </r>
  </si>
  <si>
    <r>
      <t>2012</t>
    </r>
    <r>
      <rPr>
        <vertAlign val="superscript"/>
        <sz val="9"/>
        <rFont val="Arial"/>
        <family val="2"/>
      </rPr>
      <t>3</t>
    </r>
  </si>
  <si>
    <r>
      <t>2013/2014</t>
    </r>
    <r>
      <rPr>
        <vertAlign val="superscript"/>
        <sz val="9"/>
        <rFont val="Arial"/>
        <family val="2"/>
      </rPr>
      <t>4</t>
    </r>
  </si>
  <si>
    <r>
      <t>di livellamento</t>
    </r>
    <r>
      <rPr>
        <vertAlign val="superscript"/>
        <sz val="9"/>
        <rFont val="Arial"/>
        <family val="2"/>
      </rPr>
      <t>5</t>
    </r>
  </si>
  <si>
    <r>
      <t>3</t>
    </r>
    <r>
      <rPr>
        <sz val="8"/>
        <rFont val="Arial"/>
        <family val="2"/>
      </rPr>
      <t>Per i dati regionali si tratta del moltiplicatore 2012 ponderato con il gettito delle persone fisiche e delle persone giuridiche 2009, come da definizione dell'art. 9 Regolamento LPI. Un valore vicino a 100 è significativo di una pressione fiscale alta per sopperire al fabbisogno comunale.</t>
    </r>
  </si>
  <si>
    <r>
      <t>6</t>
    </r>
    <r>
      <rPr>
        <sz val="8"/>
        <rFont val="Arial"/>
        <family val="2"/>
      </rPr>
      <t>Risorse fiscali, debito pubblico e contributo di livellamento calcolati rispetto ai precedenti comuni, in seguito aggregati nel corso del 2013 nel nuovo comune di Mendrisio  (moltiplicatore politico 2012 Besazio 70,00; Ligornetto 90,00; Mendrisio 70,00 e Meride 100,00).</t>
    </r>
  </si>
  <si>
    <t>Ustat, ultima modifica: 28.11.2013</t>
  </si>
  <si>
    <r>
      <t>2011</t>
    </r>
    <r>
      <rPr>
        <vertAlign val="superscript"/>
        <sz val="9"/>
        <rFont val="Arial"/>
        <family val="2"/>
      </rPr>
      <t>1</t>
    </r>
  </si>
  <si>
    <r>
      <t>2013</t>
    </r>
    <r>
      <rPr>
        <vertAlign val="superscript"/>
        <sz val="9"/>
        <rFont val="Arial"/>
        <family val="2"/>
      </rPr>
      <t>3</t>
    </r>
  </si>
  <si>
    <t>2015/2016</t>
  </si>
  <si>
    <r>
      <t>2015/2016</t>
    </r>
    <r>
      <rPr>
        <vertAlign val="superscript"/>
        <sz val="9"/>
        <rFont val="Arial"/>
        <family val="2"/>
      </rPr>
      <t>4</t>
    </r>
  </si>
  <si>
    <t>8</t>
  </si>
  <si>
    <t>9</t>
  </si>
  <si>
    <t>10</t>
  </si>
  <si>
    <t>Ustat, ultima modifica: 26.01.2015</t>
  </si>
  <si>
    <r>
      <t>2</t>
    </r>
    <r>
      <rPr>
        <sz val="8"/>
        <color indexed="8"/>
        <rFont val="Arial"/>
        <family val="2"/>
      </rPr>
      <t>Calcolato in base alla popolazione residente permanente 2012.</t>
    </r>
  </si>
  <si>
    <r>
      <t>4</t>
    </r>
    <r>
      <rPr>
        <sz val="8"/>
        <color indexed="8"/>
        <rFont val="Arial"/>
        <family val="2"/>
      </rPr>
      <t>Percento di partecipazione del comune alle spese cantonali. Il coefficiente di distribuzione, cioè il percento del sussidio corrente del cantone al comune, viene calcolato sottraendo dal 100% il coefficiente di partecipazione.</t>
    </r>
  </si>
  <si>
    <r>
      <t>5</t>
    </r>
    <r>
      <rPr>
        <sz val="8"/>
        <color indexed="8"/>
        <rFont val="Arial"/>
        <family val="2"/>
      </rPr>
      <t>Le cifre con il segno negativo indicano un versamento al fondo, quelle con il segno positivo un prelevamento.</t>
    </r>
  </si>
  <si>
    <r>
      <t>6</t>
    </r>
    <r>
      <rPr>
        <sz val="8"/>
        <color indexed="8"/>
        <rFont val="Arial"/>
        <family val="2"/>
      </rPr>
      <t>Risorse fiscali, debito pubblico calcolati rispetto ai precedenti comuni, in seguito aggregati nel corso del 2013 nel nuovo comune di Mendrisio (moltiplicatore politico 2013 Besazio 70,00; Ligornetto 70,00; Mendrisio 70,00 e Meride 70,00).</t>
    </r>
  </si>
  <si>
    <r>
      <t>2013</t>
    </r>
    <r>
      <rPr>
        <vertAlign val="superscript"/>
        <sz val="9"/>
        <rFont val="Arial"/>
        <family val="2"/>
      </rPr>
      <t>5</t>
    </r>
  </si>
  <si>
    <r>
      <t>2012</t>
    </r>
    <r>
      <rPr>
        <vertAlign val="superscript"/>
        <sz val="9"/>
        <rFont val="Arial"/>
        <family val="2"/>
      </rPr>
      <t>2</t>
    </r>
  </si>
  <si>
    <r>
      <t>1</t>
    </r>
    <r>
      <rPr>
        <sz val="8"/>
        <color indexed="8"/>
        <rFont val="Arial"/>
        <family val="2"/>
      </rPr>
      <t>Calcolato in base alla popolazione residente permanente 2011 e secondo la definizione di risorse fiscali del Regolamento LPI del 03.03.2009.</t>
    </r>
  </si>
  <si>
    <r>
      <t>2012</t>
    </r>
    <r>
      <rPr>
        <vertAlign val="superscript"/>
        <sz val="9"/>
        <rFont val="Arial"/>
        <family val="2"/>
      </rPr>
      <t>1</t>
    </r>
  </si>
  <si>
    <r>
      <t>2013</t>
    </r>
    <r>
      <rPr>
        <vertAlign val="superscript"/>
        <sz val="9"/>
        <rFont val="Arial"/>
        <family val="2"/>
      </rPr>
      <t>2</t>
    </r>
  </si>
  <si>
    <r>
      <t>2014</t>
    </r>
    <r>
      <rPr>
        <vertAlign val="superscript"/>
        <sz val="9"/>
        <rFont val="Arial"/>
        <family val="2"/>
      </rPr>
      <t>3</t>
    </r>
  </si>
  <si>
    <r>
      <t>2014</t>
    </r>
    <r>
      <rPr>
        <vertAlign val="superscript"/>
        <sz val="9"/>
        <rFont val="Arial"/>
        <family val="2"/>
      </rPr>
      <t>5</t>
    </r>
  </si>
  <si>
    <r>
      <t>1</t>
    </r>
    <r>
      <rPr>
        <sz val="8"/>
        <color indexed="8"/>
        <rFont val="Arial"/>
        <family val="2"/>
      </rPr>
      <t>Calcolato in base alla popolazione residente permanente 2012 e secondo la definizione di risorse fiscali del Regolamento LPI del 03.03.2009.</t>
    </r>
  </si>
  <si>
    <r>
      <t>2</t>
    </r>
    <r>
      <rPr>
        <sz val="8"/>
        <color indexed="8"/>
        <rFont val="Arial"/>
        <family val="2"/>
      </rPr>
      <t>Calcolato in base alla popolazione residente permanente 2013.</t>
    </r>
  </si>
  <si>
    <r>
      <t>3</t>
    </r>
    <r>
      <rPr>
        <sz val="8"/>
        <color indexed="8"/>
        <rFont val="Arial"/>
        <family val="2"/>
      </rPr>
      <t>Per i dati regionali si tratta del moltiplicatore 2014 ponderato con il gettito delle persone fisiche e delle persone giuridiche 2011, come da definizione dell'art. 9 Regolamento LPI. Un valore vicino a 100 è significativo di una pressione fiscale alta per sopperire al fabbisogno comunale.</t>
    </r>
  </si>
  <si>
    <t>Ustat, ultima modifica: 16.02.2016</t>
  </si>
  <si>
    <r>
      <t>5141 Agno</t>
    </r>
    <r>
      <rPr>
        <vertAlign val="superscript"/>
        <sz val="8"/>
        <rFont val="Arial"/>
        <family val="2"/>
      </rPr>
      <t>7</t>
    </r>
  </si>
  <si>
    <r>
      <t>5237 Alto Malcantone</t>
    </r>
    <r>
      <rPr>
        <vertAlign val="superscript"/>
        <sz val="8"/>
        <rFont val="Arial"/>
        <family val="2"/>
      </rPr>
      <t>7</t>
    </r>
  </si>
  <si>
    <r>
      <t>5148 Bedano</t>
    </r>
    <r>
      <rPr>
        <vertAlign val="superscript"/>
        <sz val="8"/>
        <rFont val="Arial"/>
        <family val="2"/>
      </rPr>
      <t>7</t>
    </r>
  </si>
  <si>
    <r>
      <t>5236 Collina d'Oro</t>
    </r>
    <r>
      <rPr>
        <vertAlign val="superscript"/>
        <sz val="8"/>
        <rFont val="Arial"/>
        <family val="2"/>
      </rPr>
      <t>7</t>
    </r>
  </si>
  <si>
    <r>
      <t>5176 Comano</t>
    </r>
    <r>
      <rPr>
        <vertAlign val="superscript"/>
        <sz val="8"/>
        <rFont val="Arial"/>
        <family val="2"/>
      </rPr>
      <t>7</t>
    </r>
  </si>
  <si>
    <r>
      <t>5187 Gravesano</t>
    </r>
    <r>
      <rPr>
        <vertAlign val="superscript"/>
        <sz val="8"/>
        <rFont val="Arial"/>
        <family val="2"/>
      </rPr>
      <t>7</t>
    </r>
  </si>
  <si>
    <r>
      <t>5194 Manno</t>
    </r>
    <r>
      <rPr>
        <vertAlign val="superscript"/>
        <sz val="8"/>
        <rFont val="Arial"/>
        <family val="2"/>
      </rPr>
      <t>7</t>
    </r>
  </si>
  <si>
    <r>
      <t>5199 Mezzovico-Vira</t>
    </r>
    <r>
      <rPr>
        <vertAlign val="superscript"/>
        <sz val="8"/>
        <rFont val="Arial"/>
        <family val="2"/>
      </rPr>
      <t>7</t>
    </r>
  </si>
  <si>
    <r>
      <t>5225 Sorengo</t>
    </r>
    <r>
      <rPr>
        <vertAlign val="superscript"/>
        <sz val="8"/>
        <rFont val="Arial"/>
        <family val="2"/>
      </rPr>
      <t>7</t>
    </r>
  </si>
  <si>
    <r>
      <t>5230 Vernate</t>
    </r>
    <r>
      <rPr>
        <vertAlign val="superscript"/>
        <sz val="8"/>
        <rFont val="Arial"/>
        <family val="2"/>
      </rPr>
      <t>7</t>
    </r>
  </si>
  <si>
    <r>
      <t>5231 Vezia</t>
    </r>
    <r>
      <rPr>
        <vertAlign val="superscript"/>
        <sz val="8"/>
        <rFont val="Arial"/>
        <family val="2"/>
      </rPr>
      <t>7</t>
    </r>
  </si>
  <si>
    <r>
      <t>5048 Acquarossa</t>
    </r>
    <r>
      <rPr>
        <vertAlign val="superscript"/>
        <sz val="8"/>
        <rFont val="Arial"/>
        <family val="2"/>
      </rPr>
      <t>7</t>
    </r>
  </si>
  <si>
    <r>
      <t>5398 Gambarogno</t>
    </r>
    <r>
      <rPr>
        <vertAlign val="superscript"/>
        <sz val="8"/>
        <color indexed="8"/>
        <rFont val="Arial"/>
        <family val="2"/>
      </rPr>
      <t>7</t>
    </r>
  </si>
  <si>
    <r>
      <t>5050 Serravalle</t>
    </r>
    <r>
      <rPr>
        <vertAlign val="superscript"/>
        <sz val="8"/>
        <rFont val="Arial"/>
        <family val="2"/>
      </rPr>
      <t>7</t>
    </r>
  </si>
  <si>
    <r>
      <t>5078 Prato (Leventina)</t>
    </r>
    <r>
      <rPr>
        <vertAlign val="superscript"/>
        <sz val="8"/>
        <rFont val="Arial"/>
        <family val="2"/>
      </rPr>
      <t>7</t>
    </r>
  </si>
  <si>
    <r>
      <t>8</t>
    </r>
    <r>
      <rPr>
        <sz val="8"/>
        <color indexed="8"/>
        <rFont val="Arial"/>
        <family val="2"/>
      </rPr>
      <t xml:space="preserve">Risorse fiscali calcolate rispetto ai precedenti comuni, in seguito aggregati nel corso del 2012 nel nuovo comune di Collina d'Oro. </t>
    </r>
  </si>
  <si>
    <r>
      <t>9</t>
    </r>
    <r>
      <rPr>
        <sz val="8"/>
        <color indexed="8"/>
        <rFont val="Arial"/>
        <family val="2"/>
      </rPr>
      <t>Risorse fiscali e debito pubblico calcolati rispetto ai precedenti comuni, in seguito aggregati nel corso del 2013 nel nuovo comune di Lugano (moltiplicatore politico 2013 Bogno 70,00; Cadro 70,00; Carona 70,00; Certara 70,00; Cimadera 70,00; Lugano 70,00; Sonvico 70,00 e Valcolla 70,00).</t>
    </r>
  </si>
  <si>
    <r>
      <t>10</t>
    </r>
    <r>
      <rPr>
        <sz val="8"/>
        <rFont val="Arial"/>
        <family val="2"/>
      </rPr>
      <t>Debito pubblico 2012.</t>
    </r>
  </si>
  <si>
    <r>
      <t>11</t>
    </r>
    <r>
      <rPr>
        <sz val="8"/>
        <color indexed="8"/>
        <rFont val="Arial"/>
        <family val="2"/>
      </rPr>
      <t>Risorse fiscali e debito pubblico calcolati rispetto ai precedenti comuni, in seguito aggregati nel corso del 2013 nel nuovo comune di Terre di Pedemonte (moltiplicatore politico 2013 Cavigliano 90,00; Tegna 75,00 e Verscio 90,00).</t>
    </r>
  </si>
  <si>
    <r>
      <t>12</t>
    </r>
    <r>
      <rPr>
        <sz val="8"/>
        <color indexed="8"/>
        <rFont val="Arial"/>
        <family val="2"/>
      </rPr>
      <t xml:space="preserve">Risorse fiscali calcolate rispetto ai precedenti comuni, in seguito aggregati nel corso del 2012 nel nuovo comune di Serravalle. </t>
    </r>
  </si>
  <si>
    <r>
      <t>13</t>
    </r>
    <r>
      <rPr>
        <sz val="8"/>
        <color indexed="8"/>
        <rFont val="Arial"/>
        <family val="2"/>
      </rPr>
      <t>Risorse fiscali calcolate rispetto ai precedenti comuni, in seguito aggregati nel corso del 2012 nel nuovo comune di Faido.</t>
    </r>
  </si>
  <si>
    <t>13</t>
  </si>
  <si>
    <r>
      <t>7</t>
    </r>
    <r>
      <rPr>
        <sz val="8"/>
        <color indexed="8"/>
        <rFont val="Arial"/>
        <family val="2"/>
      </rPr>
      <t>La contabilità di questi comuni comprende anche i conti relativi all'approvvigionamento idrico, che negli altri comuni sono tenuti separatamente.</t>
    </r>
  </si>
  <si>
    <r>
      <t>10</t>
    </r>
    <r>
      <rPr>
        <sz val="8"/>
        <color indexed="8"/>
        <rFont val="Arial"/>
        <family val="2"/>
      </rPr>
      <t>Debito pubblico 2011.</t>
    </r>
  </si>
  <si>
    <r>
      <t>13</t>
    </r>
    <r>
      <rPr>
        <sz val="8"/>
        <rFont val="Arial"/>
        <family val="2"/>
      </rPr>
      <t>Risorse fiscali, debito pubblico e contributo di livellamento calcolati rispetto ai precedenti comuni, in seguito aggregati nel corso del 2012 nel nuovo comune di Faido.</t>
    </r>
  </si>
  <si>
    <r>
      <t>12</t>
    </r>
    <r>
      <rPr>
        <sz val="8"/>
        <rFont val="Arial"/>
        <family val="2"/>
      </rPr>
      <t xml:space="preserve">Risorse fiscali, debito pubblico e contributo di livellamento calcolati rispetto ai precedenti comuni, in seguito aggregati nel corso del 2012 nel nuovo comune di Serravalle. </t>
    </r>
  </si>
  <si>
    <r>
      <t>11</t>
    </r>
    <r>
      <rPr>
        <sz val="8"/>
        <rFont val="Arial"/>
        <family val="2"/>
      </rPr>
      <t>Risorse fiscali, debito pubblico e contributo di livellamento calcolati rispetto ai precedenti comuni, in seguito aggregati nel corso del 2013 nel nuovo comune di Terre di Pedemonte (moltiplicatore politico 2012 Cavigliano 100,00; Tegna 75,00  e Verscio 90,00) .</t>
    </r>
  </si>
  <si>
    <r>
      <t>10</t>
    </r>
    <r>
      <rPr>
        <sz val="8"/>
        <rFont val="Arial"/>
        <family val="2"/>
      </rPr>
      <t>Debito pubblico 2010.</t>
    </r>
  </si>
  <si>
    <r>
      <t>9</t>
    </r>
    <r>
      <rPr>
        <sz val="8"/>
        <rFont val="Arial"/>
        <family val="2"/>
      </rPr>
      <t>Risorse fiscali, debito pubblico e contributo di livellamento calcolati rispetto ai precedenti comuni, in seguito aggregati nel corso del 2013 nel nuovo comune di Lugano (moltiplicatore politico 2012 Bogno 100,00; Cadro 70,00; Carona 70,00; Certara 100,00; Cimadera 100,00; Lugano 70,00; Sonvico 87,50 e Valcolla 100,00).</t>
    </r>
  </si>
  <si>
    <r>
      <t>8</t>
    </r>
    <r>
      <rPr>
        <sz val="8"/>
        <rFont val="Arial"/>
        <family val="2"/>
      </rPr>
      <t xml:space="preserve">Risorse fiscali, debito pubblico e contributo di livellamento calcolati rispetto ai precedenti comuni, in seguito aggregati nel corso del 2012 nel nuovo comune di Collina d'Oro. </t>
    </r>
  </si>
  <si>
    <r>
      <rPr>
        <vertAlign val="superscript"/>
        <sz val="8"/>
        <rFont val="Arial"/>
        <family val="2"/>
      </rPr>
      <t>7</t>
    </r>
    <r>
      <rPr>
        <sz val="8"/>
        <rFont val="Arial"/>
        <family val="2"/>
      </rPr>
      <t>La contabilità di questi comuni comprende anche i conti relativi all'approvvigionamento idrico, che negli altri comuni sono tenuti separatamente.</t>
    </r>
  </si>
  <si>
    <r>
      <t>12</t>
    </r>
    <r>
      <rPr>
        <sz val="8"/>
        <rFont val="Arial"/>
        <family val="2"/>
      </rPr>
      <t>Risorse fiscali calcolate rispetto ai precedenti comuni, in seguito aggregati nel corso del 2010 nel nuovo comune di Gambarogno.</t>
    </r>
  </si>
  <si>
    <r>
      <t>11</t>
    </r>
    <r>
      <rPr>
        <sz val="8"/>
        <rFont val="Arial"/>
        <family val="2"/>
      </rPr>
      <t>Risorse fiscali calcolate rispetto ai precedenti comuni, in seguito aggregati nel corso del 2009 nel nuovo comune di Centovalli.</t>
    </r>
  </si>
  <si>
    <r>
      <t>10</t>
    </r>
    <r>
      <rPr>
        <sz val="8"/>
        <rFont val="Arial"/>
        <family val="2"/>
      </rPr>
      <t>Risorse fiscali e debito pubblico pro capite calcolati rispetto ai precedenti comuni, in seguito aggregati nel corso del 2010 nel nuovo comune di Monteceneri.</t>
    </r>
  </si>
  <si>
    <r>
      <t>9</t>
    </r>
    <r>
      <rPr>
        <sz val="8"/>
        <rFont val="Arial"/>
        <family val="2"/>
      </rPr>
      <t xml:space="preserve">Risorse fiscali, debito pubblico, moltiplicatore politico e contributo di livellamento calcolati rispetto ai precedenti comuni, in seguito aggregati nel corso del 2012 nel nuovo comune di Collina d'Oro (moltiplicatore politico 2011 Collina d’Oro e Carabietta 65,00). </t>
    </r>
  </si>
  <si>
    <r>
      <t>8</t>
    </r>
    <r>
      <rPr>
        <sz val="8"/>
        <rFont val="Arial"/>
        <family val="2"/>
      </rPr>
      <t>Debito pubblico 2009.</t>
    </r>
  </si>
  <si>
    <r>
      <t>2013</t>
    </r>
    <r>
      <rPr>
        <vertAlign val="superscript"/>
        <sz val="9"/>
        <rFont val="Arial"/>
        <family val="2"/>
      </rPr>
      <t>1</t>
    </r>
  </si>
  <si>
    <r>
      <t>2014</t>
    </r>
    <r>
      <rPr>
        <vertAlign val="superscript"/>
        <sz val="9"/>
        <rFont val="Arial"/>
        <family val="2"/>
      </rPr>
      <t>2</t>
    </r>
  </si>
  <si>
    <r>
      <t>2015</t>
    </r>
    <r>
      <rPr>
        <vertAlign val="superscript"/>
        <sz val="9"/>
        <rFont val="Arial"/>
        <family val="2"/>
      </rPr>
      <t>3</t>
    </r>
  </si>
  <si>
    <r>
      <t>2015</t>
    </r>
    <r>
      <rPr>
        <vertAlign val="superscript"/>
        <sz val="9"/>
        <rFont val="Arial"/>
        <family val="2"/>
      </rPr>
      <t>5</t>
    </r>
  </si>
  <si>
    <r>
      <t>2004</t>
    </r>
    <r>
      <rPr>
        <vertAlign val="superscript"/>
        <sz val="9"/>
        <rFont val="Arial"/>
        <family val="2"/>
      </rPr>
      <t>1</t>
    </r>
  </si>
  <si>
    <r>
      <t>2005</t>
    </r>
    <r>
      <rPr>
        <vertAlign val="superscript"/>
        <sz val="9"/>
        <rFont val="Arial"/>
        <family val="2"/>
      </rPr>
      <t>2</t>
    </r>
  </si>
  <si>
    <r>
      <t>2005/2006</t>
    </r>
    <r>
      <rPr>
        <vertAlign val="superscript"/>
        <sz val="9"/>
        <rFont val="Arial"/>
        <family val="2"/>
      </rPr>
      <t>3</t>
    </r>
  </si>
  <si>
    <r>
      <t>2005</t>
    </r>
    <r>
      <rPr>
        <vertAlign val="superscript"/>
        <sz val="9"/>
        <rFont val="Arial"/>
        <family val="2"/>
      </rPr>
      <t>4</t>
    </r>
  </si>
  <si>
    <t>Ustat, ultima modifica: 22.07.2016</t>
  </si>
  <si>
    <r>
      <t>3</t>
    </r>
    <r>
      <rPr>
        <sz val="8"/>
        <color indexed="8"/>
        <rFont val="Arial"/>
        <family val="2"/>
      </rPr>
      <t>Per i dati regionali si tratta del moltiplicatore 2015 ponderato con il gettito delle persone fisiche e delle persone giuridiche 2012, come da definizione dell'art. 9 Regolamento LPI. Un valore vicino a 100 è significativo di una pressione fiscale alta per sopperire al fabbisogno comunale.</t>
    </r>
  </si>
  <si>
    <r>
      <t>1</t>
    </r>
    <r>
      <rPr>
        <sz val="8"/>
        <color indexed="8"/>
        <rFont val="Arial"/>
        <family val="2"/>
      </rPr>
      <t>Calcolato in base alla popolazione residente permanente 2013 e secondo la definizione di risorse fiscali del Regolamento LPI del 03.03.2009.</t>
    </r>
  </si>
  <si>
    <r>
      <t>2</t>
    </r>
    <r>
      <rPr>
        <sz val="8"/>
        <color indexed="8"/>
        <rFont val="Arial"/>
        <family val="2"/>
      </rPr>
      <t>Calcolato in base alla popolazione residente permanente 2014.</t>
    </r>
  </si>
  <si>
    <r>
      <t>3</t>
    </r>
    <r>
      <rPr>
        <sz val="8"/>
        <color indexed="8"/>
        <rFont val="Arial"/>
        <family val="2"/>
      </rPr>
      <t xml:space="preserve">Dal 2011, la percentuale è arrotondata all'unità intera. </t>
    </r>
    <r>
      <rPr>
        <sz val="8"/>
        <color indexed="8"/>
        <rFont val="Arial"/>
        <family val="2"/>
      </rPr>
      <t>Per i dati regionali si tratta del moltiplicatore 2013 ponderato con il gettito delle persone fisiche e delle persone giuridiche 2010, come da definizione dell'art. 9 Regolamento LPI. Un valore vicino a 100 è significativo di una pressione fiscale alta per sopperire al fabbisogno comunale.</t>
    </r>
  </si>
  <si>
    <r>
      <t>5141 Agno</t>
    </r>
    <r>
      <rPr>
        <vertAlign val="superscript"/>
        <sz val="8"/>
        <rFont val="Arial"/>
        <family val="2"/>
      </rPr>
      <t>6</t>
    </r>
  </si>
  <si>
    <r>
      <t>5237 Alto Malcantone</t>
    </r>
    <r>
      <rPr>
        <vertAlign val="superscript"/>
        <sz val="8"/>
        <rFont val="Arial"/>
        <family val="2"/>
      </rPr>
      <t>6</t>
    </r>
  </si>
  <si>
    <r>
      <t>5148 Bedano</t>
    </r>
    <r>
      <rPr>
        <vertAlign val="superscript"/>
        <sz val="8"/>
        <rFont val="Arial"/>
        <family val="2"/>
      </rPr>
      <t>6</t>
    </r>
  </si>
  <si>
    <r>
      <t>5236 Collina d'Oro</t>
    </r>
    <r>
      <rPr>
        <vertAlign val="superscript"/>
        <sz val="8"/>
        <rFont val="Arial"/>
        <family val="2"/>
      </rPr>
      <t>6</t>
    </r>
  </si>
  <si>
    <r>
      <t>5176 Comano</t>
    </r>
    <r>
      <rPr>
        <vertAlign val="superscript"/>
        <sz val="8"/>
        <rFont val="Arial"/>
        <family val="2"/>
      </rPr>
      <t>6</t>
    </r>
  </si>
  <si>
    <r>
      <t>5180 Cureglia</t>
    </r>
    <r>
      <rPr>
        <vertAlign val="superscript"/>
        <sz val="8"/>
        <rFont val="Arial"/>
        <family val="2"/>
      </rPr>
      <t>6</t>
    </r>
  </si>
  <si>
    <r>
      <t>5187 Gravesano</t>
    </r>
    <r>
      <rPr>
        <vertAlign val="superscript"/>
        <sz val="8"/>
        <rFont val="Arial"/>
        <family val="2"/>
      </rPr>
      <t>6</t>
    </r>
  </si>
  <si>
    <r>
      <t>5194 Manno</t>
    </r>
    <r>
      <rPr>
        <vertAlign val="superscript"/>
        <sz val="8"/>
        <rFont val="Arial"/>
        <family val="2"/>
      </rPr>
      <t>6</t>
    </r>
  </si>
  <si>
    <r>
      <t>5199 Mezzovico-Vira</t>
    </r>
    <r>
      <rPr>
        <vertAlign val="superscript"/>
        <sz val="8"/>
        <rFont val="Arial"/>
        <family val="2"/>
      </rPr>
      <t>6</t>
    </r>
  </si>
  <si>
    <r>
      <t>5225 Sorengo</t>
    </r>
    <r>
      <rPr>
        <vertAlign val="superscript"/>
        <sz val="8"/>
        <rFont val="Arial"/>
        <family val="2"/>
      </rPr>
      <t>6</t>
    </r>
  </si>
  <si>
    <r>
      <t>5230 Vernate</t>
    </r>
    <r>
      <rPr>
        <vertAlign val="superscript"/>
        <sz val="8"/>
        <rFont val="Arial"/>
        <family val="2"/>
      </rPr>
      <t>6</t>
    </r>
  </si>
  <si>
    <r>
      <t>5231 Vezia</t>
    </r>
    <r>
      <rPr>
        <vertAlign val="superscript"/>
        <sz val="8"/>
        <rFont val="Arial"/>
        <family val="2"/>
      </rPr>
      <t>6</t>
    </r>
  </si>
  <si>
    <r>
      <t>5398 Gambarogno</t>
    </r>
    <r>
      <rPr>
        <vertAlign val="superscript"/>
        <sz val="8"/>
        <color indexed="8"/>
        <rFont val="Arial"/>
        <family val="2"/>
      </rPr>
      <t>6</t>
    </r>
  </si>
  <si>
    <r>
      <t>5286 Osogna</t>
    </r>
    <r>
      <rPr>
        <vertAlign val="superscript"/>
        <sz val="8"/>
        <rFont val="Arial"/>
        <family val="2"/>
      </rPr>
      <t>6</t>
    </r>
  </si>
  <si>
    <r>
      <t>5048 Acquarossa</t>
    </r>
    <r>
      <rPr>
        <vertAlign val="superscript"/>
        <sz val="8"/>
        <rFont val="Arial"/>
        <family val="2"/>
      </rPr>
      <t>6</t>
    </r>
  </si>
  <si>
    <r>
      <t>5049 Blenio</t>
    </r>
    <r>
      <rPr>
        <vertAlign val="superscript"/>
        <sz val="8"/>
        <rFont val="Arial"/>
        <family val="2"/>
      </rPr>
      <t>6</t>
    </r>
  </si>
  <si>
    <r>
      <t>5050 Serravalle</t>
    </r>
    <r>
      <rPr>
        <vertAlign val="superscript"/>
        <sz val="8"/>
        <rFont val="Arial"/>
        <family val="2"/>
      </rPr>
      <t>6</t>
    </r>
  </si>
  <si>
    <r>
      <t>5078 Prato (Leventina)</t>
    </r>
    <r>
      <rPr>
        <vertAlign val="superscript"/>
        <sz val="8"/>
        <rFont val="Arial"/>
        <family val="2"/>
      </rPr>
      <t>6</t>
    </r>
  </si>
  <si>
    <r>
      <rPr>
        <vertAlign val="superscript"/>
        <sz val="8"/>
        <rFont val="Arial"/>
        <family val="2"/>
      </rPr>
      <t>6</t>
    </r>
    <r>
      <rPr>
        <sz val="8"/>
        <rFont val="Arial"/>
        <family val="2"/>
      </rPr>
      <t>La contabilità di questi comuni comprende anche i conti relativi all'approvvigionamento idrico, che negli altri comuni sono tenuti separatamente.</t>
    </r>
  </si>
  <si>
    <r>
      <t>7</t>
    </r>
    <r>
      <rPr>
        <sz val="8"/>
        <rFont val="Arial"/>
        <family val="2"/>
      </rPr>
      <t>Debito pubblico 2013.</t>
    </r>
  </si>
  <si>
    <r>
      <t>2014</t>
    </r>
    <r>
      <rPr>
        <vertAlign val="superscript"/>
        <sz val="9"/>
        <rFont val="Arial"/>
        <family val="2"/>
      </rPr>
      <t>1</t>
    </r>
  </si>
  <si>
    <r>
      <t>2015</t>
    </r>
    <r>
      <rPr>
        <vertAlign val="superscript"/>
        <sz val="9"/>
        <rFont val="Arial"/>
        <family val="2"/>
      </rPr>
      <t>2</t>
    </r>
  </si>
  <si>
    <r>
      <t>2016</t>
    </r>
    <r>
      <rPr>
        <vertAlign val="superscript"/>
        <sz val="9"/>
        <rFont val="Arial"/>
        <family val="2"/>
      </rPr>
      <t>3</t>
    </r>
  </si>
  <si>
    <r>
      <t>2017/2018</t>
    </r>
    <r>
      <rPr>
        <vertAlign val="superscript"/>
        <sz val="9"/>
        <rFont val="Arial"/>
        <family val="2"/>
      </rPr>
      <t>4</t>
    </r>
  </si>
  <si>
    <t>2017/2018</t>
  </si>
  <si>
    <r>
      <t>2016</t>
    </r>
    <r>
      <rPr>
        <vertAlign val="superscript"/>
        <sz val="9"/>
        <rFont val="Arial"/>
        <family val="2"/>
      </rPr>
      <t>5</t>
    </r>
  </si>
  <si>
    <r>
      <t>1</t>
    </r>
    <r>
      <rPr>
        <sz val="8"/>
        <color indexed="8"/>
        <rFont val="Arial"/>
        <family val="2"/>
      </rPr>
      <t>Calcolato in base alla popolazione residente permanente 2014 e secondo la definizione di risorse fiscali del Regolamento LPI del 03.03.2009.</t>
    </r>
  </si>
  <si>
    <r>
      <t>2</t>
    </r>
    <r>
      <rPr>
        <sz val="8"/>
        <color indexed="8"/>
        <rFont val="Arial"/>
        <family val="2"/>
      </rPr>
      <t>Calcolato in base alla popolazione residente permanente 2015.</t>
    </r>
  </si>
  <si>
    <r>
      <t>3</t>
    </r>
    <r>
      <rPr>
        <sz val="8"/>
        <color indexed="8"/>
        <rFont val="Arial"/>
        <family val="2"/>
      </rPr>
      <t>Per i dati regionali si tratta del moltiplicatore 2016 ponderato con il gettito delle persone fisiche e delle persone giuridiche 2013, come da definizione dell'art. 9 Regolamento LPI. Un valore vicino a 100 è significativo di una pressione fiscale alta per sopperire al fabbisogno comunale.</t>
    </r>
  </si>
  <si>
    <r>
      <t>5202 Monteggio</t>
    </r>
    <r>
      <rPr>
        <vertAlign val="superscript"/>
        <sz val="8"/>
        <rFont val="Arial"/>
        <family val="2"/>
      </rPr>
      <t>6</t>
    </r>
  </si>
  <si>
    <r>
      <t>5324 Avegno Gordevio</t>
    </r>
    <r>
      <rPr>
        <vertAlign val="superscript"/>
        <sz val="8"/>
        <rFont val="Arial"/>
        <family val="2"/>
      </rPr>
      <t>6</t>
    </r>
  </si>
  <si>
    <t>Ustat, ultima modifica: 30.06.2017</t>
  </si>
  <si>
    <t>Agglomerato di Bellinzona</t>
  </si>
  <si>
    <t>Agglomerato di Chiasso-Mendrisio</t>
  </si>
  <si>
    <t>Agglomerato di Locarno</t>
  </si>
  <si>
    <t>Agglomerato di Lugano</t>
  </si>
  <si>
    <t>Comuni pluriorientati</t>
  </si>
  <si>
    <r>
      <t>2015</t>
    </r>
    <r>
      <rPr>
        <vertAlign val="superscript"/>
        <sz val="9"/>
        <rFont val="Arial"/>
        <family val="2"/>
      </rPr>
      <t>1</t>
    </r>
  </si>
  <si>
    <r>
      <t>2016</t>
    </r>
    <r>
      <rPr>
        <vertAlign val="superscript"/>
        <sz val="9"/>
        <rFont val="Arial"/>
        <family val="2"/>
      </rPr>
      <t>2</t>
    </r>
  </si>
  <si>
    <r>
      <t>2017</t>
    </r>
    <r>
      <rPr>
        <vertAlign val="superscript"/>
        <sz val="9"/>
        <rFont val="Arial"/>
        <family val="2"/>
      </rPr>
      <t>3</t>
    </r>
  </si>
  <si>
    <r>
      <t>2017</t>
    </r>
    <r>
      <rPr>
        <vertAlign val="superscript"/>
        <sz val="9"/>
        <rFont val="Arial"/>
        <family val="2"/>
      </rPr>
      <t>5</t>
    </r>
  </si>
  <si>
    <r>
      <t>5063 Bedretto</t>
    </r>
    <r>
      <rPr>
        <vertAlign val="superscript"/>
        <sz val="8"/>
        <rFont val="Arial"/>
        <family val="2"/>
      </rPr>
      <t>6</t>
    </r>
  </si>
  <si>
    <r>
      <t>5160 Brusino Arsizio</t>
    </r>
    <r>
      <rPr>
        <vertAlign val="superscript"/>
        <sz val="8"/>
        <rFont val="Arial"/>
        <family val="2"/>
      </rPr>
      <t>6</t>
    </r>
  </si>
  <si>
    <r>
      <t>5136 Onsernone</t>
    </r>
    <r>
      <rPr>
        <vertAlign val="superscript"/>
        <sz val="8"/>
        <rFont val="Arial"/>
        <family val="2"/>
      </rPr>
      <t>7</t>
    </r>
  </si>
  <si>
    <r>
      <t>5072 Faido</t>
    </r>
    <r>
      <rPr>
        <vertAlign val="superscript"/>
        <sz val="8"/>
        <rFont val="Arial"/>
        <family val="2"/>
      </rPr>
      <t>8</t>
    </r>
  </si>
  <si>
    <r>
      <t>1</t>
    </r>
    <r>
      <rPr>
        <sz val="8"/>
        <color indexed="8"/>
        <rFont val="Arial"/>
        <family val="2"/>
      </rPr>
      <t>Calcolato in base alla popolazione residente permanente 2015 e secondo la definizione di risorse fiscali del Regolamento LPI del 03.03.2009.</t>
    </r>
  </si>
  <si>
    <r>
      <t>2</t>
    </r>
    <r>
      <rPr>
        <sz val="8"/>
        <color indexed="8"/>
        <rFont val="Arial"/>
        <family val="2"/>
      </rPr>
      <t>Calcolato in base alla popolazione residente permanente 2016.</t>
    </r>
  </si>
  <si>
    <r>
      <t>3</t>
    </r>
    <r>
      <rPr>
        <sz val="8"/>
        <color indexed="8"/>
        <rFont val="Arial"/>
        <family val="2"/>
      </rPr>
      <t>Per i dati regionali si tratta del moltiplicatore 2017 ponderato con il gettito delle persone fisiche e delle persone giuridiche 2014, come da definizione dell'art. 9 Regolamento LPI. Un valore vicino a 100 è significativo di una pressione fiscale alta per sopperire al fabbisogno comunale.</t>
    </r>
  </si>
  <si>
    <r>
      <t>7</t>
    </r>
    <r>
      <rPr>
        <sz val="8"/>
        <color indexed="8"/>
        <rFont val="Arial"/>
        <family val="2"/>
      </rPr>
      <t>Risorse fiscali e debito pubblico calcolati rispetto ai precedenti comuni, in seguito aggregati nel corso del 2016 nel nuovo comune di Onsernone (moltiplicatore politico 2016 Gresso 100,00, Isorno 100,00, Mosogno 100,00, Vergeletto 78,00).</t>
    </r>
  </si>
  <si>
    <t>Avvertenza: stato dei comuni politici: 130 (dal 10.04.2016).</t>
  </si>
  <si>
    <r>
      <t>9</t>
    </r>
    <r>
      <rPr>
        <sz val="8"/>
        <color indexed="8"/>
        <rFont val="Arial"/>
        <family val="2"/>
      </rPr>
      <t>Secondo la definizione del 2012.</t>
    </r>
  </si>
  <si>
    <r>
      <t>Spazi a carattere urbano</t>
    </r>
    <r>
      <rPr>
        <b/>
        <vertAlign val="superscript"/>
        <sz val="8"/>
        <rFont val="Arial"/>
        <family val="2"/>
      </rPr>
      <t>9</t>
    </r>
  </si>
  <si>
    <r>
      <t>Comuni senza carattere urbano</t>
    </r>
    <r>
      <rPr>
        <b/>
        <vertAlign val="superscript"/>
        <sz val="8"/>
        <rFont val="Arial"/>
        <family val="2"/>
      </rPr>
      <t>9</t>
    </r>
  </si>
  <si>
    <t>Ustat, ultima modifica: 25.09.2018</t>
  </si>
  <si>
    <r>
      <t>8</t>
    </r>
    <r>
      <rPr>
        <sz val="8"/>
        <color indexed="8"/>
        <rFont val="Arial"/>
        <family val="2"/>
      </rPr>
      <t>Risorse fiscali e debito pubblico calcolati rispetto ai precedenti comuni, in seguito aggregati nel corso del 2016 nel nuovo comune di Faido (moltiplicatore politico 2016 Sobrio 100,00).</t>
    </r>
  </si>
  <si>
    <t>Finanze comunali: risorse fiscali e debito pubblico pro capite, moltiplicatore politico, indice di forza finanziaria, coefficiente di partecipazione e contributo di livellamento</t>
  </si>
  <si>
    <r>
      <t>2016</t>
    </r>
    <r>
      <rPr>
        <vertAlign val="superscript"/>
        <sz val="9"/>
        <rFont val="Arial"/>
        <family val="2"/>
      </rPr>
      <t>1</t>
    </r>
  </si>
  <si>
    <r>
      <t>2017</t>
    </r>
    <r>
      <rPr>
        <vertAlign val="superscript"/>
        <sz val="9"/>
        <rFont val="Arial"/>
        <family val="2"/>
      </rPr>
      <t>2</t>
    </r>
  </si>
  <si>
    <r>
      <t>2018</t>
    </r>
    <r>
      <rPr>
        <vertAlign val="superscript"/>
        <sz val="9"/>
        <rFont val="Arial"/>
        <family val="2"/>
      </rPr>
      <t>3</t>
    </r>
  </si>
  <si>
    <t>2019/2020</t>
  </si>
  <si>
    <r>
      <t>2019/2020</t>
    </r>
    <r>
      <rPr>
        <vertAlign val="superscript"/>
        <sz val="9"/>
        <rFont val="Arial"/>
        <family val="2"/>
      </rPr>
      <t>4</t>
    </r>
  </si>
  <si>
    <r>
      <t>2018</t>
    </r>
    <r>
      <rPr>
        <vertAlign val="superscript"/>
        <sz val="9"/>
        <rFont val="Arial"/>
        <family val="2"/>
      </rPr>
      <t>5</t>
    </r>
  </si>
  <si>
    <r>
      <t>5002 Bellinzona</t>
    </r>
    <r>
      <rPr>
        <vertAlign val="superscript"/>
        <sz val="8"/>
        <rFont val="Arial"/>
        <family val="2"/>
      </rPr>
      <t>7</t>
    </r>
  </si>
  <si>
    <r>
      <t>5287 Riviera</t>
    </r>
    <r>
      <rPr>
        <vertAlign val="superscript"/>
        <sz val="8"/>
        <rFont val="Arial"/>
        <family val="2"/>
      </rPr>
      <t>8</t>
    </r>
  </si>
  <si>
    <t>Avvertenza: stato dei comuni politici: 115 (dal 02.04.2017).</t>
  </si>
  <si>
    <r>
      <t>1</t>
    </r>
    <r>
      <rPr>
        <sz val="8"/>
        <rFont val="Arial"/>
        <family val="2"/>
      </rPr>
      <t>Calcolato in base alla popolazione residente permanente 2016 e secondo la definizione di risorse fiscali del Regolamento LPI del 03.03.2009.</t>
    </r>
  </si>
  <si>
    <r>
      <t>2</t>
    </r>
    <r>
      <rPr>
        <sz val="8"/>
        <rFont val="Arial"/>
        <family val="2"/>
      </rPr>
      <t>Calcolato in base alla popolazione residente permanente 2017.</t>
    </r>
  </si>
  <si>
    <r>
      <t>5398 Gambarogno</t>
    </r>
    <r>
      <rPr>
        <vertAlign val="superscript"/>
        <sz val="8"/>
        <rFont val="Arial"/>
        <family val="2"/>
      </rPr>
      <t>6</t>
    </r>
  </si>
  <si>
    <r>
      <t>5193 Magliaso</t>
    </r>
    <r>
      <rPr>
        <vertAlign val="superscript"/>
        <sz val="8"/>
        <rFont val="Arial"/>
        <family val="2"/>
      </rPr>
      <t>6</t>
    </r>
  </si>
  <si>
    <r>
      <t>5249 Castel San Pietro</t>
    </r>
    <r>
      <rPr>
        <vertAlign val="superscript"/>
        <sz val="8"/>
        <rFont val="Arial"/>
        <family val="2"/>
      </rPr>
      <t>6</t>
    </r>
  </si>
  <si>
    <r>
      <t>7</t>
    </r>
    <r>
      <rPr>
        <sz val="8"/>
        <rFont val="Arial"/>
        <family val="2"/>
      </rPr>
      <t>Risorse fiscali e debito pubblico calcolati rispetto ai precedenti comuni, in seguito aggregati nel corso del 2017 nel nuovo comune di Bellinzona (moltiplicatore politico 2017 Camorino 85,00, Claro 100,00, Giubiasco 90,00, Gnosca 100,00, Gorduno 100,00, Gudo 100,00, Moleno 100,00, Monte Carasso 87,00, Pianezzo 90,00, Preonzo 95,00, S. Antonio 95,00 e Sementina 90,00).</t>
    </r>
  </si>
  <si>
    <r>
      <t>3</t>
    </r>
    <r>
      <rPr>
        <sz val="8"/>
        <rFont val="Arial"/>
        <family val="2"/>
      </rPr>
      <t>Per i dati regionali si tratta del moltiplicatore 2018 ponderato con il gettito delle persone fisiche e delle persone giuridiche 2015, come da definizione dell'art. 9 Regolamento LPI. Un valore vicino a 100 è significativo di una pressione fiscale alta per sopperire al fabbisogno comunale.</t>
    </r>
  </si>
  <si>
    <r>
      <t>9</t>
    </r>
    <r>
      <rPr>
        <sz val="8"/>
        <rFont val="Arial"/>
        <family val="2"/>
      </rPr>
      <t>Secondo la definizione del 2012.</t>
    </r>
  </si>
  <si>
    <t>Ustat, ultima modifica: 05.12.2019</t>
  </si>
  <si>
    <r>
      <t>5162 Cadempino</t>
    </r>
    <r>
      <rPr>
        <vertAlign val="superscript"/>
        <sz val="8"/>
        <rFont val="Arial"/>
        <family val="2"/>
      </rPr>
      <t>6</t>
    </r>
  </si>
  <si>
    <r>
      <t>5189 Lamone</t>
    </r>
    <r>
      <rPr>
        <vertAlign val="superscript"/>
        <sz val="8"/>
        <rFont val="Arial"/>
        <family val="2"/>
      </rPr>
      <t>6</t>
    </r>
  </si>
  <si>
    <r>
      <t>5197 Melano</t>
    </r>
    <r>
      <rPr>
        <vertAlign val="superscript"/>
        <sz val="8"/>
        <rFont val="Arial"/>
        <family val="2"/>
      </rPr>
      <t>6</t>
    </r>
  </si>
  <si>
    <r>
      <t>5216 Pura</t>
    </r>
    <r>
      <rPr>
        <vertAlign val="superscript"/>
        <sz val="8"/>
        <rFont val="Arial"/>
        <family val="2"/>
      </rPr>
      <t>6</t>
    </r>
  </si>
  <si>
    <r>
      <t>5102 Corippo</t>
    </r>
    <r>
      <rPr>
        <vertAlign val="superscript"/>
        <sz val="8"/>
        <rFont val="Arial"/>
        <family val="2"/>
      </rPr>
      <t>6</t>
    </r>
  </si>
  <si>
    <r>
      <t>5287 Riviera</t>
    </r>
    <r>
      <rPr>
        <vertAlign val="superscript"/>
        <sz val="8"/>
        <rFont val="Arial"/>
        <family val="2"/>
      </rPr>
      <t>6,7</t>
    </r>
  </si>
  <si>
    <r>
      <t>Spazi a carattere urbano</t>
    </r>
    <r>
      <rPr>
        <b/>
        <vertAlign val="superscript"/>
        <sz val="8"/>
        <rFont val="Arial"/>
        <family val="2"/>
      </rPr>
      <t>8</t>
    </r>
  </si>
  <si>
    <r>
      <t>Comuni senza carattere urbano</t>
    </r>
    <r>
      <rPr>
        <b/>
        <vertAlign val="superscript"/>
        <sz val="8"/>
        <rFont val="Arial"/>
        <family val="2"/>
      </rPr>
      <t>8</t>
    </r>
  </si>
  <si>
    <r>
      <t>8</t>
    </r>
    <r>
      <rPr>
        <sz val="8"/>
        <rFont val="Arial"/>
        <family val="2"/>
      </rPr>
      <t>Secondo la definizione del 2012.</t>
    </r>
  </si>
  <si>
    <r>
      <t>7</t>
    </r>
    <r>
      <rPr>
        <sz val="8"/>
        <rFont val="Arial"/>
        <family val="2"/>
      </rPr>
      <t>Introduzione del modello contabile armonizzato MCA2; i dati di questi comuni sono stati convertiti in modo equivalente o quantomeno comparabile secondo il modello contabile armonizzato MCA1.</t>
    </r>
  </si>
  <si>
    <r>
      <t>8</t>
    </r>
    <r>
      <rPr>
        <sz val="8"/>
        <rFont val="Arial"/>
        <family val="2"/>
      </rPr>
      <t>Risorse fiscali e debito pubblico calcolati rispetto ai precedenti comuni, in seguito aggregati nel corso del 2017 nel nuovo comune di Riviera (moltiplicatore politico 2017 Cresciano 95,00, Iragna 95,00, Lodrino 95,00 e Osogna 95,00). Introduzione del modello contabile armonizzato MCA2: i dati sono stati convertiti in modo equivalente o quantomeno comparabile secondo il modello contabile armonizzato MCA1.</t>
    </r>
  </si>
  <si>
    <t>Ustat, ultima modifica: 24.07.2020</t>
  </si>
  <si>
    <r>
      <t>1</t>
    </r>
    <r>
      <rPr>
        <sz val="8"/>
        <rFont val="Arial"/>
        <family val="2"/>
      </rPr>
      <t>Calcolato in base alla popolazione residente permanente 2017 e secondo la definizione di risorse fiscali del Regolamento LPI del 03.03.2009.</t>
    </r>
  </si>
  <si>
    <r>
      <t>2</t>
    </r>
    <r>
      <rPr>
        <sz val="8"/>
        <rFont val="Arial"/>
        <family val="2"/>
      </rPr>
      <t>Calcolato in base alla popolazione residente permanente 2018.</t>
    </r>
  </si>
  <si>
    <r>
      <t>3</t>
    </r>
    <r>
      <rPr>
        <sz val="8"/>
        <rFont val="Arial"/>
        <family val="2"/>
      </rPr>
      <t>Per i dati regionali si tratta del moltiplicatore 2019 ponderato con il gettito delle persone fisiche e delle persone giuridiche 2016, come da definizione dell'art. 9 Regolamento LPI. Un valore vicino a 100 è significativo di una pressione fiscale alta per sopperire al fabbisogno comunale.</t>
    </r>
  </si>
  <si>
    <r>
      <t>2017</t>
    </r>
    <r>
      <rPr>
        <vertAlign val="superscript"/>
        <sz val="9"/>
        <rFont val="Arial"/>
        <family val="2"/>
      </rPr>
      <t>1</t>
    </r>
  </si>
  <si>
    <r>
      <t>2018</t>
    </r>
    <r>
      <rPr>
        <vertAlign val="superscript"/>
        <sz val="9"/>
        <rFont val="Arial"/>
        <family val="2"/>
      </rPr>
      <t>2</t>
    </r>
  </si>
  <si>
    <r>
      <t>2019</t>
    </r>
    <r>
      <rPr>
        <vertAlign val="superscript"/>
        <sz val="9"/>
        <rFont val="Arial"/>
        <family val="2"/>
      </rPr>
      <t>3</t>
    </r>
  </si>
  <si>
    <r>
      <t>2019</t>
    </r>
    <r>
      <rPr>
        <vertAlign val="superscript"/>
        <sz val="9"/>
        <rFont val="Arial"/>
        <family val="2"/>
      </rPr>
      <t>5</t>
    </r>
  </si>
  <si>
    <t>Avvertenza: stato dei comuni politici: 108 (dal 18.04.2021).</t>
  </si>
  <si>
    <r>
      <t>2018</t>
    </r>
    <r>
      <rPr>
        <vertAlign val="superscript"/>
        <sz val="9"/>
        <rFont val="Arial"/>
        <family val="2"/>
      </rPr>
      <t>1</t>
    </r>
  </si>
  <si>
    <r>
      <t>2019</t>
    </r>
    <r>
      <rPr>
        <vertAlign val="superscript"/>
        <sz val="9"/>
        <rFont val="Arial"/>
        <family val="2"/>
      </rPr>
      <t>2</t>
    </r>
  </si>
  <si>
    <r>
      <t>2020</t>
    </r>
    <r>
      <rPr>
        <vertAlign val="superscript"/>
        <sz val="9"/>
        <rFont val="Arial"/>
        <family val="2"/>
      </rPr>
      <t>3</t>
    </r>
  </si>
  <si>
    <t>2021/2022</t>
  </si>
  <si>
    <r>
      <t>2021/2022</t>
    </r>
    <r>
      <rPr>
        <vertAlign val="superscript"/>
        <sz val="9"/>
        <rFont val="Arial"/>
        <family val="2"/>
      </rPr>
      <t>4</t>
    </r>
  </si>
  <si>
    <r>
      <t>2020</t>
    </r>
    <r>
      <rPr>
        <vertAlign val="superscript"/>
        <sz val="9"/>
        <rFont val="Arial"/>
        <family val="2"/>
      </rPr>
      <t>5</t>
    </r>
  </si>
  <si>
    <t>,</t>
  </si>
  <si>
    <r>
      <t>5287 Riviera</t>
    </r>
    <r>
      <rPr>
        <vertAlign val="superscript"/>
        <sz val="8"/>
        <rFont val="Arial"/>
        <family val="2"/>
      </rPr>
      <t>6, 7</t>
    </r>
  </si>
  <si>
    <r>
      <t>8</t>
    </r>
    <r>
      <rPr>
        <sz val="8"/>
        <rFont val="Arial"/>
        <family val="2"/>
      </rPr>
      <t>Somma dei comuni aggregati il 18.04.2021 (Croglio, Monteggio, Ponte Tresa e Sessa).</t>
    </r>
  </si>
  <si>
    <r>
      <t>5138 Cugnasco-Gerra</t>
    </r>
    <r>
      <rPr>
        <vertAlign val="superscript"/>
        <sz val="8"/>
        <rFont val="Arial"/>
        <family val="2"/>
      </rPr>
      <t>9</t>
    </r>
  </si>
  <si>
    <r>
      <t>5112 Lavertezzo</t>
    </r>
    <r>
      <rPr>
        <vertAlign val="superscript"/>
        <sz val="8"/>
        <rFont val="Arial"/>
        <family val="2"/>
      </rPr>
      <t>9</t>
    </r>
  </si>
  <si>
    <r>
      <t>10</t>
    </r>
    <r>
      <rPr>
        <sz val="8"/>
        <rFont val="Arial"/>
        <family val="2"/>
      </rPr>
      <t>Dato che non contempla i territori "Gerra Valle" e "Lavertezzo Valle".</t>
    </r>
  </si>
  <si>
    <r>
      <t>5239 Tresa</t>
    </r>
    <r>
      <rPr>
        <vertAlign val="superscript"/>
        <sz val="8"/>
        <rFont val="Arial"/>
        <family val="2"/>
      </rPr>
      <t>6, 8, 11</t>
    </r>
  </si>
  <si>
    <r>
      <t>11</t>
    </r>
    <r>
      <rPr>
        <sz val="8"/>
        <rFont val="Arial"/>
        <family val="2"/>
      </rPr>
      <t>Valido fiscalmente dall'anno 2022.</t>
    </r>
  </si>
  <si>
    <r>
      <t>5399 Verzasca</t>
    </r>
    <r>
      <rPr>
        <vertAlign val="superscript"/>
        <sz val="8"/>
        <rFont val="Arial"/>
        <family val="2"/>
      </rPr>
      <t>6, 10, 12</t>
    </r>
  </si>
  <si>
    <r>
      <t>12</t>
    </r>
    <r>
      <rPr>
        <sz val="8"/>
        <rFont val="Arial"/>
        <family val="2"/>
      </rPr>
      <t>Valido fiscalmente dall'anno 2021.</t>
    </r>
  </si>
  <si>
    <r>
      <t>Comuni senza carattere urbano</t>
    </r>
    <r>
      <rPr>
        <b/>
        <vertAlign val="superscript"/>
        <sz val="8"/>
        <rFont val="Arial"/>
        <family val="2"/>
      </rPr>
      <t>13</t>
    </r>
  </si>
  <si>
    <r>
      <t>Spazi a carattere urbano</t>
    </r>
    <r>
      <rPr>
        <b/>
        <vertAlign val="superscript"/>
        <sz val="8"/>
        <rFont val="Arial"/>
        <family val="2"/>
      </rPr>
      <t>13</t>
    </r>
  </si>
  <si>
    <r>
      <t>9</t>
    </r>
    <r>
      <rPr>
        <sz val="8"/>
        <rFont val="Arial"/>
        <family val="2"/>
      </rPr>
      <t>Stato del comune prima della separazione, avventuta il 18.10.2020 (i dati relativi ai territori di "Gerra Valle" e "Lavertezzo Valle" non sono scorporabili)</t>
    </r>
  </si>
  <si>
    <r>
      <t>13</t>
    </r>
    <r>
      <rPr>
        <sz val="8"/>
        <rFont val="Arial"/>
        <family val="2"/>
      </rPr>
      <t>Secondo la definizione del 2012.</t>
    </r>
  </si>
  <si>
    <r>
      <t>1</t>
    </r>
    <r>
      <rPr>
        <sz val="8"/>
        <rFont val="Arial"/>
        <family val="2"/>
      </rPr>
      <t>Calcolato in base alla popolazione residente permanente 2018 e secondo la definizione di risorse fiscali del Regolamento LPI del 03.03.2009.</t>
    </r>
  </si>
  <si>
    <r>
      <t>2</t>
    </r>
    <r>
      <rPr>
        <sz val="8"/>
        <rFont val="Arial"/>
        <family val="2"/>
      </rPr>
      <t>Calcolato in base alla popolazione residente permanente 2019.</t>
    </r>
  </si>
  <si>
    <r>
      <t>3</t>
    </r>
    <r>
      <rPr>
        <sz val="8"/>
        <rFont val="Arial"/>
        <family val="2"/>
      </rPr>
      <t>Per i dati regionali si tratta del moltiplicatore 2020 ponderato con il gettito delle persone fisiche e delle persone giuridiche 2017, come da definizione dell'art. 9 Regolamento LPI. Un valore vicino a 100 è significativo di una pressione fiscale alta per sopperire al fabbisogno comunale.</t>
    </r>
  </si>
  <si>
    <t>Ustat, ultima modifica: 23.07.2021</t>
  </si>
  <si>
    <r>
      <t>2019</t>
    </r>
    <r>
      <rPr>
        <vertAlign val="superscript"/>
        <sz val="9"/>
        <rFont val="Arial"/>
        <family val="2"/>
      </rPr>
      <t>1</t>
    </r>
  </si>
  <si>
    <r>
      <t>2020</t>
    </r>
    <r>
      <rPr>
        <vertAlign val="superscript"/>
        <sz val="9"/>
        <rFont val="Arial"/>
        <family val="2"/>
      </rPr>
      <t>2</t>
    </r>
  </si>
  <si>
    <r>
      <t>2021</t>
    </r>
    <r>
      <rPr>
        <vertAlign val="superscript"/>
        <sz val="9"/>
        <rFont val="Arial"/>
        <family val="2"/>
      </rPr>
      <t>3</t>
    </r>
  </si>
  <si>
    <r>
      <t>2021</t>
    </r>
    <r>
      <rPr>
        <vertAlign val="superscript"/>
        <sz val="9"/>
        <rFont val="Arial"/>
        <family val="2"/>
      </rPr>
      <t>5</t>
    </r>
  </si>
  <si>
    <r>
      <t>5242 Balerna</t>
    </r>
    <r>
      <rPr>
        <vertAlign val="superscript"/>
        <sz val="8"/>
        <rFont val="Arial"/>
        <family val="2"/>
      </rPr>
      <t>6, 7</t>
    </r>
  </si>
  <si>
    <r>
      <t>5249 Castel San Pietro</t>
    </r>
    <r>
      <rPr>
        <vertAlign val="superscript"/>
        <sz val="8"/>
        <rFont val="Arial"/>
        <family val="2"/>
      </rPr>
      <t>6, 7</t>
    </r>
  </si>
  <si>
    <r>
      <t>5251 Coldrerio</t>
    </r>
    <r>
      <rPr>
        <vertAlign val="superscript"/>
        <sz val="8"/>
        <rFont val="Arial"/>
        <family val="2"/>
      </rPr>
      <t>6, 7</t>
    </r>
  </si>
  <si>
    <r>
      <t>5254 Mendrisio</t>
    </r>
    <r>
      <rPr>
        <vertAlign val="superscript"/>
        <sz val="8"/>
        <rFont val="Arial"/>
        <family val="2"/>
      </rPr>
      <t>7</t>
    </r>
  </si>
  <si>
    <r>
      <t>5181 Curio</t>
    </r>
    <r>
      <rPr>
        <vertAlign val="superscript"/>
        <sz val="8"/>
        <rFont val="Arial"/>
        <family val="2"/>
      </rPr>
      <t>6</t>
    </r>
  </si>
  <si>
    <r>
      <t>5199 Mezzovico-Vira</t>
    </r>
    <r>
      <rPr>
        <vertAlign val="superscript"/>
        <sz val="8"/>
        <rFont val="Arial"/>
        <family val="2"/>
      </rPr>
      <t>6, 7</t>
    </r>
  </si>
  <si>
    <r>
      <t>5208 Origlio</t>
    </r>
    <r>
      <rPr>
        <vertAlign val="superscript"/>
        <sz val="8"/>
        <rFont val="Arial"/>
        <family val="2"/>
      </rPr>
      <t>7</t>
    </r>
  </si>
  <si>
    <r>
      <t>5216 Pura</t>
    </r>
    <r>
      <rPr>
        <vertAlign val="superscript"/>
        <sz val="8"/>
        <rFont val="Arial"/>
        <family val="2"/>
      </rPr>
      <t>6, 7</t>
    </r>
  </si>
  <si>
    <r>
      <t>5227 Torricella-Taverne</t>
    </r>
    <r>
      <rPr>
        <vertAlign val="superscript"/>
        <sz val="8"/>
        <rFont val="Arial"/>
        <family val="2"/>
      </rPr>
      <t>6, 7</t>
    </r>
  </si>
  <si>
    <r>
      <t>5398 Gambarogno</t>
    </r>
    <r>
      <rPr>
        <vertAlign val="superscript"/>
        <sz val="8"/>
        <rFont val="Arial"/>
        <family val="2"/>
      </rPr>
      <t>6, 7</t>
    </r>
  </si>
  <si>
    <r>
      <t>5017 Sant'Antonino</t>
    </r>
    <r>
      <rPr>
        <vertAlign val="superscript"/>
        <sz val="8"/>
        <rFont val="Arial"/>
        <family val="2"/>
      </rPr>
      <t>7</t>
    </r>
  </si>
  <si>
    <r>
      <t>5048 Acquarossa</t>
    </r>
    <r>
      <rPr>
        <vertAlign val="superscript"/>
        <sz val="8"/>
        <rFont val="Arial"/>
        <family val="2"/>
      </rPr>
      <t>6, 7</t>
    </r>
  </si>
  <si>
    <r>
      <t>5071 Dalpe</t>
    </r>
    <r>
      <rPr>
        <vertAlign val="superscript"/>
        <sz val="8"/>
        <rFont val="Arial"/>
        <family val="2"/>
      </rPr>
      <t>6</t>
    </r>
  </si>
  <si>
    <r>
      <t>5399 Verzasca</t>
    </r>
    <r>
      <rPr>
        <vertAlign val="superscript"/>
        <sz val="8"/>
        <rFont val="Arial"/>
        <family val="2"/>
      </rPr>
      <t>7</t>
    </r>
  </si>
  <si>
    <r>
      <t>5239 Tresa</t>
    </r>
    <r>
      <rPr>
        <vertAlign val="superscript"/>
        <sz val="8"/>
        <rFont val="Arial"/>
        <family val="2"/>
      </rPr>
      <t>8, 10</t>
    </r>
  </si>
  <si>
    <r>
      <t>10</t>
    </r>
    <r>
      <rPr>
        <sz val="8"/>
        <rFont val="Arial"/>
        <family val="2"/>
      </rPr>
      <t>Valido fiscalmente dall'anno 2022.</t>
    </r>
  </si>
  <si>
    <r>
      <t>12</t>
    </r>
    <r>
      <rPr>
        <sz val="8"/>
        <rFont val="Arial"/>
        <family val="2"/>
      </rPr>
      <t>Secondo la definizione del 2012.</t>
    </r>
  </si>
  <si>
    <r>
      <t>11</t>
    </r>
    <r>
      <rPr>
        <sz val="8"/>
        <rFont val="Arial"/>
        <family val="2"/>
      </rPr>
      <t>Valido fiscalmente dall'anno 2023.</t>
    </r>
  </si>
  <si>
    <r>
      <t>Spazi a carattere urbano</t>
    </r>
    <r>
      <rPr>
        <b/>
        <vertAlign val="superscript"/>
        <sz val="8"/>
        <rFont val="Arial"/>
        <family val="2"/>
      </rPr>
      <t>12</t>
    </r>
  </si>
  <si>
    <r>
      <t>Comuni senza carattere urbano</t>
    </r>
    <r>
      <rPr>
        <b/>
        <vertAlign val="superscript"/>
        <sz val="8"/>
        <rFont val="Arial"/>
        <family val="2"/>
      </rPr>
      <t>12</t>
    </r>
  </si>
  <si>
    <r>
      <t>9</t>
    </r>
    <r>
      <rPr>
        <sz val="8"/>
        <rFont val="Arial"/>
        <family val="2"/>
      </rPr>
      <t>Somma dei comuni aggregati il 10.04.2022 (Maroggia, Melano e Rovio).</t>
    </r>
  </si>
  <si>
    <r>
      <t>5240 Val Mara</t>
    </r>
    <r>
      <rPr>
        <vertAlign val="superscript"/>
        <sz val="8"/>
        <rFont val="Arial"/>
        <family val="2"/>
      </rPr>
      <t>6, 9, 11</t>
    </r>
  </si>
  <si>
    <t>Avvertenza: stato dei comuni politici: 106 (dal 10.04.2022).</t>
  </si>
  <si>
    <r>
      <t>1</t>
    </r>
    <r>
      <rPr>
        <sz val="8"/>
        <rFont val="Arial"/>
        <family val="2"/>
      </rPr>
      <t>Calcolato in base alla popolazione residente permanente 2019 e secondo la definizione di risorse fiscali del Regolamento LPI del 03.03.2009.</t>
    </r>
  </si>
  <si>
    <r>
      <t>2</t>
    </r>
    <r>
      <rPr>
        <sz val="8"/>
        <rFont val="Arial"/>
        <family val="2"/>
      </rPr>
      <t>Calcolato in base alla popolazione residente permanente 2020.</t>
    </r>
  </si>
  <si>
    <r>
      <t>3</t>
    </r>
    <r>
      <rPr>
        <sz val="8"/>
        <rFont val="Arial"/>
        <family val="2"/>
      </rPr>
      <t>Per i dati regionali si tratta del moltiplicatore 2021 ponderato con il gettito delle persone fisiche e delle persone giuridiche 2018, come da definizione dell'art. 9 Regolamento LPI. Un valore vicino a 100 è significativo di una pressione fiscale alta per sopperire al fabbisogno comunale.</t>
    </r>
  </si>
  <si>
    <t>Ustat, ultima modifica: 09.09.2022</t>
  </si>
  <si>
    <r>
      <t>2020</t>
    </r>
    <r>
      <rPr>
        <vertAlign val="superscript"/>
        <sz val="9"/>
        <rFont val="Arial"/>
        <family val="2"/>
      </rPr>
      <t>1</t>
    </r>
  </si>
  <si>
    <r>
      <t>2021</t>
    </r>
    <r>
      <rPr>
        <vertAlign val="superscript"/>
        <sz val="9"/>
        <rFont val="Arial"/>
        <family val="2"/>
      </rPr>
      <t>2</t>
    </r>
  </si>
  <si>
    <r>
      <t>2022</t>
    </r>
    <r>
      <rPr>
        <vertAlign val="superscript"/>
        <sz val="9"/>
        <rFont val="Arial"/>
        <family val="2"/>
      </rPr>
      <t>3</t>
    </r>
  </si>
  <si>
    <t>2023/2024</t>
  </si>
  <si>
    <r>
      <t>2023/2024</t>
    </r>
    <r>
      <rPr>
        <vertAlign val="superscript"/>
        <sz val="9"/>
        <rFont val="Arial"/>
        <family val="2"/>
      </rPr>
      <t>4</t>
    </r>
  </si>
  <si>
    <r>
      <t>2022</t>
    </r>
    <r>
      <rPr>
        <vertAlign val="superscript"/>
        <sz val="9"/>
        <rFont val="Arial"/>
        <family val="2"/>
      </rPr>
      <t>5</t>
    </r>
  </si>
  <si>
    <t>90.98</t>
  </si>
  <si>
    <t>Ustat, ultima modifica: 28.07.2023</t>
  </si>
  <si>
    <r>
      <t>5257 Morbio Inferiore</t>
    </r>
    <r>
      <rPr>
        <vertAlign val="superscript"/>
        <sz val="8"/>
        <rFont val="Arial"/>
        <family val="2"/>
      </rPr>
      <t>6,7</t>
    </r>
  </si>
  <si>
    <r>
      <t>5260 Novazzano</t>
    </r>
    <r>
      <rPr>
        <vertAlign val="superscript"/>
        <sz val="8"/>
        <rFont val="Arial"/>
        <family val="2"/>
      </rPr>
      <t>7</t>
    </r>
  </si>
  <si>
    <r>
      <t>5266 Stabio</t>
    </r>
    <r>
      <rPr>
        <vertAlign val="superscript"/>
        <sz val="8"/>
        <rFont val="Arial"/>
        <family val="2"/>
      </rPr>
      <t>7</t>
    </r>
  </si>
  <si>
    <r>
      <t>5146 Astano</t>
    </r>
    <r>
      <rPr>
        <vertAlign val="superscript"/>
        <sz val="8"/>
        <rFont val="Arial"/>
        <family val="2"/>
      </rPr>
      <t>6,7</t>
    </r>
  </si>
  <si>
    <r>
      <t>5167 Canobbio</t>
    </r>
    <r>
      <rPr>
        <vertAlign val="superscript"/>
        <sz val="8"/>
        <rFont val="Arial"/>
        <family val="2"/>
      </rPr>
      <t>7</t>
    </r>
  </si>
  <si>
    <r>
      <t>5226 Capriasca</t>
    </r>
    <r>
      <rPr>
        <vertAlign val="superscript"/>
        <sz val="8"/>
        <rFont val="Arial"/>
        <family val="2"/>
      </rPr>
      <t>6,7</t>
    </r>
  </si>
  <si>
    <r>
      <t>5171 Caslano</t>
    </r>
    <r>
      <rPr>
        <vertAlign val="superscript"/>
        <sz val="8"/>
        <rFont val="Arial"/>
        <family val="2"/>
      </rPr>
      <t>6,7</t>
    </r>
  </si>
  <si>
    <r>
      <t>5176 Comano</t>
    </r>
    <r>
      <rPr>
        <vertAlign val="superscript"/>
        <sz val="8"/>
        <rFont val="Arial"/>
        <family val="2"/>
      </rPr>
      <t>6,7</t>
    </r>
  </si>
  <si>
    <r>
      <t>5180 Cureglia</t>
    </r>
    <r>
      <rPr>
        <vertAlign val="superscript"/>
        <sz val="8"/>
        <rFont val="Arial"/>
        <family val="2"/>
      </rPr>
      <t>6,7</t>
    </r>
  </si>
  <si>
    <r>
      <t>5193 Magliaso</t>
    </r>
    <r>
      <rPr>
        <vertAlign val="superscript"/>
        <sz val="8"/>
        <rFont val="Arial"/>
        <family val="2"/>
      </rPr>
      <t>6,7</t>
    </r>
  </si>
  <si>
    <r>
      <t>5194 Manno</t>
    </r>
    <r>
      <rPr>
        <vertAlign val="superscript"/>
        <sz val="8"/>
        <rFont val="Arial"/>
        <family val="2"/>
      </rPr>
      <t>6,7</t>
    </r>
  </si>
  <si>
    <r>
      <t>5200 Miglieglia</t>
    </r>
    <r>
      <rPr>
        <vertAlign val="superscript"/>
        <sz val="8"/>
        <rFont val="Arial"/>
        <family val="2"/>
      </rPr>
      <t>6,7</t>
    </r>
  </si>
  <si>
    <r>
      <t>5238 Monteceneri</t>
    </r>
    <r>
      <rPr>
        <vertAlign val="superscript"/>
        <sz val="8"/>
        <rFont val="Arial"/>
        <family val="2"/>
      </rPr>
      <t>6,7</t>
    </r>
  </si>
  <si>
    <r>
      <t>5203 Morcote</t>
    </r>
    <r>
      <rPr>
        <vertAlign val="superscript"/>
        <sz val="8"/>
        <rFont val="Arial"/>
        <family val="2"/>
      </rPr>
      <t>7</t>
    </r>
  </si>
  <si>
    <r>
      <t>5207 Novaggio</t>
    </r>
    <r>
      <rPr>
        <vertAlign val="superscript"/>
        <sz val="8"/>
        <rFont val="Arial"/>
        <family val="2"/>
      </rPr>
      <t>6,7</t>
    </r>
  </si>
  <si>
    <r>
      <t>5214 Porza</t>
    </r>
    <r>
      <rPr>
        <vertAlign val="superscript"/>
        <sz val="8"/>
        <rFont val="Arial"/>
        <family val="2"/>
      </rPr>
      <t>6,7</t>
    </r>
  </si>
  <si>
    <r>
      <t>5221 Savosa</t>
    </r>
    <r>
      <rPr>
        <vertAlign val="superscript"/>
        <sz val="8"/>
        <rFont val="Arial"/>
        <family val="2"/>
      </rPr>
      <t>7</t>
    </r>
  </si>
  <si>
    <r>
      <t>5239 Tresa</t>
    </r>
    <r>
      <rPr>
        <vertAlign val="superscript"/>
        <sz val="8"/>
        <rFont val="Arial"/>
        <family val="2"/>
      </rPr>
      <t>6, 8, 10</t>
    </r>
  </si>
  <si>
    <r>
      <t>5230 Vernate</t>
    </r>
    <r>
      <rPr>
        <vertAlign val="superscript"/>
        <sz val="8"/>
        <rFont val="Arial"/>
        <family val="2"/>
      </rPr>
      <t>6,7</t>
    </r>
  </si>
  <si>
    <r>
      <t>5231 Vezia</t>
    </r>
    <r>
      <rPr>
        <vertAlign val="superscript"/>
        <sz val="8"/>
        <rFont val="Arial"/>
        <family val="2"/>
      </rPr>
      <t>6,7</t>
    </r>
  </si>
  <si>
    <r>
      <t>5108 Gordola</t>
    </r>
    <r>
      <rPr>
        <vertAlign val="superscript"/>
        <sz val="8"/>
        <rFont val="Arial"/>
        <family val="2"/>
      </rPr>
      <t>6, 7</t>
    </r>
  </si>
  <si>
    <r>
      <t>5115 Losone</t>
    </r>
    <r>
      <rPr>
        <vertAlign val="superscript"/>
        <sz val="8"/>
        <rFont val="Arial"/>
        <family val="2"/>
      </rPr>
      <t>7</t>
    </r>
  </si>
  <si>
    <r>
      <t>5131 Tenero-Contra</t>
    </r>
    <r>
      <rPr>
        <vertAlign val="superscript"/>
        <sz val="8"/>
        <rFont val="Arial"/>
        <family val="2"/>
      </rPr>
      <t>6, 7</t>
    </r>
  </si>
  <si>
    <r>
      <t>5399 Verzasca</t>
    </r>
    <r>
      <rPr>
        <vertAlign val="superscript"/>
        <sz val="8"/>
        <rFont val="Arial"/>
        <family val="2"/>
      </rPr>
      <t>6, 7</t>
    </r>
  </si>
  <si>
    <r>
      <t>5001 Arbedo-Castione</t>
    </r>
    <r>
      <rPr>
        <vertAlign val="superscript"/>
        <sz val="8"/>
        <rFont val="Arial"/>
        <family val="2"/>
      </rPr>
      <t>6, 7</t>
    </r>
  </si>
  <si>
    <r>
      <t>5003 Cadenazzo</t>
    </r>
    <r>
      <rPr>
        <vertAlign val="superscript"/>
        <sz val="8"/>
        <rFont val="Arial"/>
        <family val="2"/>
      </rPr>
      <t>6, 7</t>
    </r>
  </si>
  <si>
    <r>
      <t>5010 Lumino</t>
    </r>
    <r>
      <rPr>
        <vertAlign val="superscript"/>
        <sz val="8"/>
        <rFont val="Arial"/>
        <family val="2"/>
      </rPr>
      <t>6, 7</t>
    </r>
  </si>
  <si>
    <r>
      <t>5281 Biasca</t>
    </r>
    <r>
      <rPr>
        <vertAlign val="superscript"/>
        <sz val="8"/>
        <rFont val="Arial"/>
        <family val="2"/>
      </rPr>
      <t>7</t>
    </r>
  </si>
  <si>
    <r>
      <t>5049 Blenio</t>
    </r>
    <r>
      <rPr>
        <vertAlign val="superscript"/>
        <sz val="8"/>
        <rFont val="Arial"/>
        <family val="2"/>
      </rPr>
      <t>6, 7</t>
    </r>
  </si>
  <si>
    <r>
      <t>5050 Serravalle</t>
    </r>
    <r>
      <rPr>
        <vertAlign val="superscript"/>
        <sz val="8"/>
        <rFont val="Arial"/>
        <family val="2"/>
      </rPr>
      <t>6, 7</t>
    </r>
  </si>
  <si>
    <r>
      <t>5064 Bodio</t>
    </r>
    <r>
      <rPr>
        <vertAlign val="superscript"/>
        <sz val="8"/>
        <rFont val="Arial"/>
        <family val="2"/>
      </rPr>
      <t>7</t>
    </r>
  </si>
  <si>
    <r>
      <t>5072 Faido</t>
    </r>
    <r>
      <rPr>
        <vertAlign val="superscript"/>
        <sz val="8"/>
        <rFont val="Arial"/>
        <family val="2"/>
      </rPr>
      <t>6, 7</t>
    </r>
  </si>
  <si>
    <r>
      <t>5076 Personico</t>
    </r>
    <r>
      <rPr>
        <vertAlign val="superscript"/>
        <sz val="8"/>
        <rFont val="Arial"/>
        <family val="2"/>
      </rPr>
      <t>6, 7</t>
    </r>
  </si>
  <si>
    <r>
      <t>1</t>
    </r>
    <r>
      <rPr>
        <sz val="8"/>
        <rFont val="Arial"/>
        <family val="2"/>
      </rPr>
      <t>Calcolato in base alla popolazione residente permanente 2020 e secondo la definizione di risorse fiscali del Regolamento LPI del 03.03.2009.</t>
    </r>
  </si>
  <si>
    <r>
      <t>2</t>
    </r>
    <r>
      <rPr>
        <sz val="8"/>
        <rFont val="Arial"/>
        <family val="2"/>
      </rPr>
      <t>Calcolato in base alla popolazione residente permanente 2021.</t>
    </r>
  </si>
  <si>
    <r>
      <t>3</t>
    </r>
    <r>
      <rPr>
        <sz val="8"/>
        <rFont val="Arial"/>
        <family val="2"/>
      </rPr>
      <t>Per i dati regionali si tratta del moltiplicatore 2022 ponderato con il gettito delle persone fisiche e delle persone giuridiche 2019, come da definizione dell'art. 9 Regolamento LPI. Un valore vicino a 100 è significativo di una pressione fiscale alta per sopperire al fabbisogno comunale.</t>
    </r>
  </si>
</sst>
</file>

<file path=xl/styles.xml><?xml version="1.0" encoding="utf-8"?>
<styleSheet xmlns="http://schemas.openxmlformats.org/spreadsheetml/2006/main">
  <numFmts count="31">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Sì&quot;;&quot;Sì&quot;;&quot;No&quot;"/>
    <numFmt numFmtId="177" formatCode="&quot;Vero&quot;;&quot;Vero&quot;;&quot;Falso&quot;"/>
    <numFmt numFmtId="178" formatCode="&quot;Attivo&quot;;&quot;Attivo&quot;;&quot;Disattivo&quot;"/>
    <numFmt numFmtId="179" formatCode="[$€-2]\ #.##000_);[Red]\([$€-2]\ #.##000\)"/>
    <numFmt numFmtId="180" formatCode="#,##0_);\(#,##0\)"/>
    <numFmt numFmtId="181" formatCode="#,##0.0"/>
    <numFmt numFmtId="182" formatCode="#,##0.000"/>
    <numFmt numFmtId="183" formatCode="#,##0.0_ ;\-#,##0.0\ "/>
    <numFmt numFmtId="184" formatCode="0.000"/>
    <numFmt numFmtId="185" formatCode="0.0"/>
    <numFmt numFmtId="186" formatCode="#,##0.0000"/>
  </numFmts>
  <fonts count="67">
    <font>
      <sz val="10"/>
      <name val="Arial"/>
      <family val="0"/>
    </font>
    <font>
      <sz val="9"/>
      <name val="Arial"/>
      <family val="2"/>
    </font>
    <font>
      <vertAlign val="superscript"/>
      <sz val="9"/>
      <name val="Arial"/>
      <family val="2"/>
    </font>
    <font>
      <b/>
      <sz val="10"/>
      <name val="Arial"/>
      <family val="2"/>
    </font>
    <font>
      <b/>
      <sz val="10"/>
      <color indexed="8"/>
      <name val="Arial"/>
      <family val="2"/>
    </font>
    <font>
      <b/>
      <sz val="11"/>
      <name val="Arial"/>
      <family val="2"/>
    </font>
    <font>
      <b/>
      <sz val="11"/>
      <color indexed="8"/>
      <name val="Arial"/>
      <family val="2"/>
    </font>
    <font>
      <b/>
      <sz val="9"/>
      <color indexed="8"/>
      <name val="Arial"/>
      <family val="2"/>
    </font>
    <font>
      <sz val="9"/>
      <color indexed="8"/>
      <name val="Arial"/>
      <family val="2"/>
    </font>
    <font>
      <sz val="9"/>
      <color indexed="14"/>
      <name val="Arial"/>
      <family val="2"/>
    </font>
    <font>
      <sz val="8"/>
      <name val="Arial"/>
      <family val="2"/>
    </font>
    <font>
      <b/>
      <sz val="8"/>
      <name val="Arial"/>
      <family val="2"/>
    </font>
    <font>
      <b/>
      <vertAlign val="superscript"/>
      <sz val="8"/>
      <name val="Arial"/>
      <family val="2"/>
    </font>
    <font>
      <vertAlign val="superscript"/>
      <sz val="8"/>
      <name val="Arial"/>
      <family val="2"/>
    </font>
    <font>
      <sz val="8"/>
      <color indexed="8"/>
      <name val="Arial"/>
      <family val="2"/>
    </font>
    <font>
      <b/>
      <sz val="1"/>
      <name val="Arial"/>
      <family val="2"/>
    </font>
    <font>
      <sz val="6"/>
      <name val="Arial"/>
      <family val="2"/>
    </font>
    <font>
      <sz val="1"/>
      <name val="Arial"/>
      <family val="2"/>
    </font>
    <font>
      <b/>
      <sz val="8"/>
      <color indexed="8"/>
      <name val="Arial"/>
      <family val="2"/>
    </font>
    <font>
      <b/>
      <sz val="6"/>
      <name val="Arial"/>
      <family val="2"/>
    </font>
    <font>
      <sz val="10"/>
      <color indexed="8"/>
      <name val="MS Sans Serif"/>
      <family val="2"/>
    </font>
    <font>
      <sz val="11"/>
      <name val="Arial"/>
      <family val="2"/>
    </font>
    <font>
      <b/>
      <sz val="9"/>
      <name val="Arial"/>
      <family val="2"/>
    </font>
    <font>
      <sz val="16"/>
      <name val="Arial"/>
      <family val="2"/>
    </font>
    <font>
      <b/>
      <sz val="9"/>
      <color indexed="14"/>
      <name val="Arial"/>
      <family val="2"/>
    </font>
    <font>
      <vertAlign val="superscript"/>
      <sz val="8"/>
      <color indexed="8"/>
      <name val="Arial"/>
      <family val="2"/>
    </font>
    <font>
      <sz val="7"/>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sz val="8"/>
      <color theme="1"/>
      <name val="Arial"/>
      <family val="2"/>
    </font>
    <font>
      <b/>
      <sz val="1"/>
      <color theme="1"/>
      <name val="Arial"/>
      <family val="2"/>
    </font>
    <font>
      <vertAlign val="superscrip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475">
    <xf numFmtId="0" fontId="0" fillId="0" borderId="0" xfId="0" applyAlignment="1">
      <alignment/>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4" fontId="1" fillId="0" borderId="0" xfId="0" applyNumberFormat="1" applyFont="1" applyFill="1" applyAlignment="1">
      <alignment/>
    </xf>
    <xf numFmtId="0" fontId="3"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Fill="1" applyBorder="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3" fontId="1" fillId="0" borderId="10" xfId="0" applyNumberFormat="1" applyFont="1" applyFill="1" applyBorder="1" applyAlignment="1">
      <alignment horizontal="left"/>
    </xf>
    <xf numFmtId="3" fontId="1" fillId="0" borderId="11" xfId="0" applyNumberFormat="1" applyFont="1" applyFill="1" applyBorder="1" applyAlignment="1">
      <alignment horizontal="left"/>
    </xf>
    <xf numFmtId="0" fontId="8" fillId="0" borderId="0" xfId="0" applyFont="1" applyFill="1" applyBorder="1" applyAlignment="1">
      <alignment horizontal="left"/>
    </xf>
    <xf numFmtId="0" fontId="1" fillId="0" borderId="0" xfId="0" applyFont="1" applyFill="1" applyAlignment="1">
      <alignment/>
    </xf>
    <xf numFmtId="49" fontId="1" fillId="0" borderId="11" xfId="0" applyNumberFormat="1" applyFont="1" applyFill="1" applyBorder="1" applyAlignment="1">
      <alignment horizontal="left"/>
    </xf>
    <xf numFmtId="0" fontId="10" fillId="0" borderId="0" xfId="0" applyFont="1" applyFill="1" applyAlignment="1">
      <alignment horizontal="right"/>
    </xf>
    <xf numFmtId="3" fontId="11" fillId="0" borderId="12" xfId="0" applyNumberFormat="1" applyFont="1" applyFill="1" applyBorder="1" applyAlignment="1">
      <alignment horizontal="right"/>
    </xf>
    <xf numFmtId="3" fontId="12" fillId="0" borderId="12" xfId="0" applyNumberFormat="1" applyFont="1" applyFill="1" applyBorder="1" applyAlignment="1">
      <alignment horizontal="right"/>
    </xf>
    <xf numFmtId="4" fontId="11" fillId="0" borderId="12" xfId="0" applyNumberFormat="1" applyFont="1" applyFill="1" applyBorder="1" applyAlignment="1">
      <alignment horizontal="right"/>
    </xf>
    <xf numFmtId="3" fontId="11" fillId="0" borderId="13" xfId="0" applyNumberFormat="1" applyFont="1" applyFill="1" applyBorder="1" applyAlignment="1">
      <alignment horizontal="right"/>
    </xf>
    <xf numFmtId="3" fontId="12" fillId="0" borderId="13" xfId="0" applyNumberFormat="1" applyFont="1" applyFill="1" applyBorder="1" applyAlignment="1">
      <alignment horizontal="right"/>
    </xf>
    <xf numFmtId="4" fontId="11" fillId="0" borderId="13" xfId="0" applyNumberFormat="1" applyFont="1" applyFill="1" applyBorder="1" applyAlignment="1">
      <alignment horizontal="right"/>
    </xf>
    <xf numFmtId="0" fontId="11" fillId="0" borderId="0" xfId="0" applyFont="1" applyFill="1" applyAlignment="1">
      <alignment/>
    </xf>
    <xf numFmtId="3" fontId="11" fillId="0" borderId="14" xfId="0" applyNumberFormat="1" applyFont="1" applyFill="1" applyBorder="1" applyAlignment="1">
      <alignment horizontal="right"/>
    </xf>
    <xf numFmtId="3" fontId="12" fillId="0" borderId="14" xfId="0" applyNumberFormat="1" applyFont="1" applyFill="1" applyBorder="1" applyAlignment="1">
      <alignment horizontal="right"/>
    </xf>
    <xf numFmtId="4" fontId="11" fillId="0" borderId="14" xfId="0" applyNumberFormat="1" applyFont="1" applyFill="1" applyBorder="1" applyAlignment="1">
      <alignment horizontal="right"/>
    </xf>
    <xf numFmtId="0" fontId="10" fillId="0" borderId="0" xfId="0" applyFont="1" applyFill="1" applyAlignment="1">
      <alignment/>
    </xf>
    <xf numFmtId="3" fontId="10" fillId="0" borderId="14" xfId="0" applyNumberFormat="1" applyFont="1" applyFill="1" applyBorder="1" applyAlignment="1">
      <alignment horizontal="right"/>
    </xf>
    <xf numFmtId="3" fontId="13" fillId="0" borderId="14" xfId="0" applyNumberFormat="1" applyFont="1" applyFill="1" applyBorder="1" applyAlignment="1">
      <alignment horizontal="right"/>
    </xf>
    <xf numFmtId="4" fontId="10" fillId="0" borderId="14" xfId="0" applyNumberFormat="1" applyFont="1" applyFill="1" applyBorder="1" applyAlignment="1">
      <alignment horizontal="right"/>
    </xf>
    <xf numFmtId="3" fontId="11" fillId="0" borderId="0" xfId="0" applyNumberFormat="1" applyFont="1" applyFill="1" applyBorder="1" applyAlignment="1">
      <alignment/>
    </xf>
    <xf numFmtId="3" fontId="10" fillId="0" borderId="14" xfId="0" applyNumberFormat="1" applyFont="1" applyFill="1" applyBorder="1" applyAlignment="1">
      <alignment/>
    </xf>
    <xf numFmtId="3" fontId="10" fillId="0" borderId="13" xfId="0" applyNumberFormat="1" applyFont="1" applyFill="1" applyBorder="1" applyAlignment="1">
      <alignment/>
    </xf>
    <xf numFmtId="3" fontId="11" fillId="0" borderId="13" xfId="0" applyNumberFormat="1" applyFont="1" applyFill="1" applyBorder="1" applyAlignment="1">
      <alignment/>
    </xf>
    <xf numFmtId="3" fontId="10" fillId="0" borderId="0" xfId="0" applyNumberFormat="1" applyFont="1" applyFill="1" applyBorder="1" applyAlignment="1">
      <alignment horizontal="left"/>
    </xf>
    <xf numFmtId="3" fontId="10" fillId="0" borderId="12" xfId="0" applyNumberFormat="1" applyFont="1" applyFill="1" applyBorder="1" applyAlignment="1">
      <alignment horizontal="right"/>
    </xf>
    <xf numFmtId="3" fontId="13" fillId="0" borderId="12" xfId="0" applyNumberFormat="1" applyFont="1" applyFill="1" applyBorder="1" applyAlignment="1">
      <alignment horizontal="right"/>
    </xf>
    <xf numFmtId="4" fontId="10" fillId="0" borderId="12" xfId="0" applyNumberFormat="1" applyFont="1" applyFill="1" applyBorder="1" applyAlignment="1">
      <alignment horizontal="right"/>
    </xf>
    <xf numFmtId="3" fontId="12" fillId="0" borderId="13" xfId="0" applyNumberFormat="1" applyFont="1" applyFill="1" applyBorder="1" applyAlignment="1">
      <alignment/>
    </xf>
    <xf numFmtId="4" fontId="11" fillId="0" borderId="13" xfId="0" applyNumberFormat="1" applyFont="1" applyFill="1" applyBorder="1" applyAlignment="1">
      <alignment/>
    </xf>
    <xf numFmtId="3" fontId="11" fillId="0" borderId="12" xfId="0" applyNumberFormat="1" applyFont="1" applyFill="1" applyBorder="1" applyAlignment="1">
      <alignment/>
    </xf>
    <xf numFmtId="3" fontId="10" fillId="0" borderId="0" xfId="0" applyNumberFormat="1" applyFont="1" applyFill="1" applyBorder="1" applyAlignment="1">
      <alignment/>
    </xf>
    <xf numFmtId="3" fontId="10" fillId="0" borderId="13" xfId="0" applyNumberFormat="1" applyFont="1" applyFill="1" applyBorder="1" applyAlignment="1">
      <alignment horizontal="left"/>
    </xf>
    <xf numFmtId="3" fontId="13" fillId="0" borderId="13" xfId="0" applyNumberFormat="1" applyFont="1" applyFill="1" applyBorder="1" applyAlignment="1">
      <alignment/>
    </xf>
    <xf numFmtId="4" fontId="10" fillId="0" borderId="13" xfId="0" applyNumberFormat="1" applyFont="1" applyFill="1" applyBorder="1" applyAlignment="1">
      <alignment/>
    </xf>
    <xf numFmtId="3" fontId="10"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0" fontId="15"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0" fillId="0" borderId="0" xfId="0" applyFill="1" applyAlignment="1">
      <alignment/>
    </xf>
    <xf numFmtId="2" fontId="11" fillId="0" borderId="12" xfId="0" applyNumberFormat="1" applyFont="1" applyFill="1" applyBorder="1" applyAlignment="1">
      <alignment horizontal="right"/>
    </xf>
    <xf numFmtId="1" fontId="12" fillId="0" borderId="12" xfId="0" applyNumberFormat="1" applyFont="1" applyFill="1" applyBorder="1" applyAlignment="1">
      <alignment horizontal="right"/>
    </xf>
    <xf numFmtId="180" fontId="10" fillId="0" borderId="12" xfId="0" applyNumberFormat="1" applyFont="1" applyFill="1" applyBorder="1" applyAlignment="1">
      <alignment horizontal="left"/>
    </xf>
    <xf numFmtId="180" fontId="14" fillId="0" borderId="14" xfId="0" applyNumberFormat="1" applyFont="1" applyFill="1" applyBorder="1" applyAlignment="1">
      <alignment horizontal="left"/>
    </xf>
    <xf numFmtId="0" fontId="1" fillId="0" borderId="0" xfId="0" applyFont="1" applyFill="1" applyBorder="1" applyAlignment="1">
      <alignment horizontal="left"/>
    </xf>
    <xf numFmtId="2" fontId="11" fillId="0" borderId="13" xfId="0" applyNumberFormat="1" applyFont="1" applyFill="1" applyBorder="1" applyAlignment="1">
      <alignment horizontal="right"/>
    </xf>
    <xf numFmtId="1" fontId="12" fillId="0" borderId="13" xfId="0" applyNumberFormat="1" applyFont="1" applyFill="1" applyBorder="1" applyAlignment="1">
      <alignment horizontal="right"/>
    </xf>
    <xf numFmtId="2" fontId="11" fillId="0" borderId="14" xfId="0" applyNumberFormat="1" applyFont="1" applyFill="1" applyBorder="1" applyAlignment="1">
      <alignment horizontal="right"/>
    </xf>
    <xf numFmtId="1" fontId="12" fillId="0" borderId="14" xfId="0" applyNumberFormat="1" applyFont="1" applyFill="1" applyBorder="1" applyAlignment="1">
      <alignment horizontal="right"/>
    </xf>
    <xf numFmtId="2" fontId="10" fillId="0" borderId="14" xfId="0" applyNumberFormat="1" applyFont="1" applyFill="1" applyBorder="1" applyAlignment="1">
      <alignment horizontal="right"/>
    </xf>
    <xf numFmtId="1" fontId="13" fillId="0" borderId="14" xfId="0" applyNumberFormat="1" applyFont="1" applyFill="1" applyBorder="1" applyAlignment="1">
      <alignment horizontal="right"/>
    </xf>
    <xf numFmtId="2" fontId="10" fillId="0" borderId="12" xfId="0" applyNumberFormat="1" applyFont="1" applyFill="1" applyBorder="1" applyAlignment="1">
      <alignment horizontal="right"/>
    </xf>
    <xf numFmtId="1" fontId="13" fillId="0" borderId="12" xfId="0" applyNumberFormat="1" applyFont="1" applyFill="1" applyBorder="1" applyAlignment="1">
      <alignment horizontal="right"/>
    </xf>
    <xf numFmtId="2" fontId="11" fillId="0" borderId="13" xfId="0" applyNumberFormat="1" applyFont="1" applyFill="1" applyBorder="1" applyAlignment="1">
      <alignment/>
    </xf>
    <xf numFmtId="1" fontId="12" fillId="0" borderId="13" xfId="0" applyNumberFormat="1" applyFont="1" applyFill="1" applyBorder="1" applyAlignment="1">
      <alignment/>
    </xf>
    <xf numFmtId="3" fontId="13" fillId="0" borderId="13" xfId="0" applyNumberFormat="1" applyFont="1" applyFill="1" applyBorder="1" applyAlignment="1">
      <alignment horizontal="right"/>
    </xf>
    <xf numFmtId="2" fontId="10" fillId="0" borderId="13" xfId="0" applyNumberFormat="1" applyFont="1" applyFill="1" applyBorder="1" applyAlignment="1">
      <alignment/>
    </xf>
    <xf numFmtId="1" fontId="13" fillId="0" borderId="13" xfId="0" applyNumberFormat="1" applyFont="1" applyFill="1" applyBorder="1" applyAlignment="1">
      <alignment/>
    </xf>
    <xf numFmtId="3" fontId="10" fillId="0" borderId="13" xfId="0" applyNumberFormat="1" applyFont="1" applyFill="1" applyBorder="1" applyAlignment="1">
      <alignment horizontal="right"/>
    </xf>
    <xf numFmtId="2" fontId="10" fillId="0" borderId="13" xfId="0" applyNumberFormat="1" applyFont="1" applyFill="1" applyBorder="1" applyAlignment="1">
      <alignment horizontal="right"/>
    </xf>
    <xf numFmtId="1" fontId="13" fillId="0" borderId="13" xfId="0" applyNumberFormat="1" applyFont="1" applyFill="1" applyBorder="1" applyAlignment="1">
      <alignment horizontal="right"/>
    </xf>
    <xf numFmtId="49" fontId="13" fillId="0" borderId="0" xfId="0" applyNumberFormat="1" applyFont="1" applyFill="1" applyAlignment="1">
      <alignment horizontal="right"/>
    </xf>
    <xf numFmtId="2" fontId="1" fillId="0" borderId="0" xfId="0" applyNumberFormat="1" applyFont="1" applyFill="1" applyAlignment="1">
      <alignment/>
    </xf>
    <xf numFmtId="1" fontId="13" fillId="0" borderId="0" xfId="0" applyNumberFormat="1" applyFont="1" applyFill="1" applyAlignment="1">
      <alignment/>
    </xf>
    <xf numFmtId="0" fontId="7" fillId="0" borderId="0" xfId="0" applyFont="1" applyFill="1" applyAlignment="1">
      <alignment horizontal="left"/>
    </xf>
    <xf numFmtId="0" fontId="8" fillId="0" borderId="0" xfId="0" applyFont="1" applyFill="1" applyAlignment="1">
      <alignment horizontal="right"/>
    </xf>
    <xf numFmtId="0" fontId="14" fillId="0" borderId="0" xfId="0" applyFont="1" applyFill="1" applyAlignment="1">
      <alignment horizontal="right"/>
    </xf>
    <xf numFmtId="180" fontId="10" fillId="0" borderId="14" xfId="0" applyNumberFormat="1" applyFont="1" applyFill="1" applyBorder="1" applyAlignment="1">
      <alignment horizontal="left"/>
    </xf>
    <xf numFmtId="0" fontId="10" fillId="0" borderId="13" xfId="0" applyFont="1" applyFill="1" applyBorder="1" applyAlignment="1">
      <alignment/>
    </xf>
    <xf numFmtId="180" fontId="10" fillId="0" borderId="13" xfId="0" applyNumberFormat="1" applyFont="1" applyFill="1" applyBorder="1" applyAlignment="1">
      <alignment horizontal="left"/>
    </xf>
    <xf numFmtId="180" fontId="10" fillId="0" borderId="0" xfId="0" applyNumberFormat="1" applyFont="1" applyFill="1" applyBorder="1" applyAlignment="1">
      <alignment horizontal="left"/>
    </xf>
    <xf numFmtId="0" fontId="10" fillId="0" borderId="12" xfId="0" applyFont="1" applyFill="1" applyBorder="1" applyAlignment="1">
      <alignment/>
    </xf>
    <xf numFmtId="1" fontId="10" fillId="0" borderId="14" xfId="0" applyNumberFormat="1" applyFont="1" applyFill="1" applyBorder="1" applyAlignment="1">
      <alignment horizontal="right"/>
    </xf>
    <xf numFmtId="4" fontId="10" fillId="0" borderId="13" xfId="0" applyNumberFormat="1" applyFont="1" applyFill="1" applyBorder="1" applyAlignment="1">
      <alignment horizontal="right"/>
    </xf>
    <xf numFmtId="3" fontId="16" fillId="0" borderId="0" xfId="0" applyNumberFormat="1" applyFont="1" applyFill="1" applyAlignment="1">
      <alignment/>
    </xf>
    <xf numFmtId="4" fontId="16" fillId="0" borderId="0" xfId="0" applyNumberFormat="1" applyFont="1" applyFill="1" applyAlignment="1">
      <alignment/>
    </xf>
    <xf numFmtId="3" fontId="1" fillId="0" borderId="0" xfId="0" applyNumberFormat="1" applyFont="1" applyFill="1" applyAlignment="1">
      <alignment/>
    </xf>
    <xf numFmtId="0" fontId="1" fillId="0" borderId="15" xfId="0" applyFont="1" applyFill="1" applyBorder="1" applyAlignment="1">
      <alignment horizontal="left"/>
    </xf>
    <xf numFmtId="0" fontId="1" fillId="0" borderId="0" xfId="0" applyFont="1" applyAlignment="1">
      <alignment/>
    </xf>
    <xf numFmtId="0" fontId="1" fillId="0" borderId="16" xfId="0" applyFont="1" applyFill="1" applyBorder="1" applyAlignment="1">
      <alignment horizontal="left"/>
    </xf>
    <xf numFmtId="3" fontId="11" fillId="0" borderId="13" xfId="0" applyNumberFormat="1" applyFont="1" applyBorder="1" applyAlignment="1">
      <alignment horizontal="right"/>
    </xf>
    <xf numFmtId="2" fontId="11" fillId="0" borderId="13" xfId="0" applyNumberFormat="1" applyFont="1" applyBorder="1" applyAlignment="1">
      <alignment horizontal="right"/>
    </xf>
    <xf numFmtId="2" fontId="11" fillId="0" borderId="13" xfId="0" applyNumberFormat="1" applyFont="1" applyBorder="1" applyAlignment="1">
      <alignment horizontal="center"/>
    </xf>
    <xf numFmtId="4" fontId="11" fillId="0" borderId="13" xfId="0" applyNumberFormat="1" applyFont="1" applyBorder="1" applyAlignment="1">
      <alignment horizontal="center"/>
    </xf>
    <xf numFmtId="1" fontId="11" fillId="0" borderId="13" xfId="0" applyNumberFormat="1" applyFont="1" applyBorder="1" applyAlignment="1">
      <alignment horizontal="right"/>
    </xf>
    <xf numFmtId="180" fontId="10" fillId="0" borderId="0" xfId="49" applyNumberFormat="1" applyFont="1" applyFill="1" applyAlignment="1">
      <alignment horizontal="left"/>
      <protection/>
    </xf>
    <xf numFmtId="0" fontId="10" fillId="0" borderId="0" xfId="0" applyFont="1" applyAlignment="1">
      <alignment/>
    </xf>
    <xf numFmtId="0" fontId="10" fillId="0" borderId="0" xfId="48" applyFont="1" applyFill="1" applyBorder="1" applyAlignment="1">
      <alignment horizontal="left"/>
      <protection/>
    </xf>
    <xf numFmtId="180" fontId="10" fillId="0" borderId="14" xfId="48" applyNumberFormat="1" applyFont="1" applyFill="1" applyBorder="1" applyAlignment="1">
      <alignment horizontal="left"/>
      <protection/>
    </xf>
    <xf numFmtId="3" fontId="10" fillId="0" borderId="14" xfId="0" applyNumberFormat="1" applyFont="1" applyBorder="1" applyAlignment="1">
      <alignment horizontal="right"/>
    </xf>
    <xf numFmtId="2" fontId="10" fillId="0" borderId="14" xfId="0" applyNumberFormat="1" applyFont="1" applyBorder="1" applyAlignment="1">
      <alignment horizontal="right"/>
    </xf>
    <xf numFmtId="2" fontId="10" fillId="0" borderId="14" xfId="0" applyNumberFormat="1" applyFont="1" applyBorder="1" applyAlignment="1">
      <alignment horizontal="center"/>
    </xf>
    <xf numFmtId="4" fontId="10" fillId="0" borderId="14" xfId="0" applyNumberFormat="1" applyFont="1" applyBorder="1" applyAlignment="1">
      <alignment horizontal="center"/>
    </xf>
    <xf numFmtId="1" fontId="10" fillId="0" borderId="14" xfId="0" applyNumberFormat="1" applyFont="1" applyBorder="1" applyAlignment="1">
      <alignment horizontal="right"/>
    </xf>
    <xf numFmtId="180" fontId="10" fillId="0" borderId="0" xfId="48" applyNumberFormat="1" applyFont="1" applyFill="1" applyBorder="1" applyAlignment="1">
      <alignment horizontal="left"/>
      <protection/>
    </xf>
    <xf numFmtId="180" fontId="10" fillId="0" borderId="13" xfId="48" applyNumberFormat="1" applyFont="1" applyFill="1" applyBorder="1" applyAlignment="1">
      <alignment horizontal="left"/>
      <protection/>
    </xf>
    <xf numFmtId="3" fontId="10" fillId="0" borderId="0" xfId="0" applyNumberFormat="1" applyFont="1" applyAlignment="1">
      <alignment horizontal="right"/>
    </xf>
    <xf numFmtId="2" fontId="10" fillId="0" borderId="0" xfId="0" applyNumberFormat="1" applyFont="1" applyAlignment="1">
      <alignment horizontal="right"/>
    </xf>
    <xf numFmtId="2" fontId="10" fillId="0" borderId="0" xfId="0" applyNumberFormat="1" applyFont="1" applyAlignment="1">
      <alignment horizontal="center"/>
    </xf>
    <xf numFmtId="2" fontId="10" fillId="0" borderId="12" xfId="0" applyNumberFormat="1" applyFont="1" applyBorder="1" applyAlignment="1">
      <alignment horizontal="right"/>
    </xf>
    <xf numFmtId="4" fontId="10" fillId="0" borderId="12" xfId="0" applyNumberFormat="1" applyFont="1" applyBorder="1" applyAlignment="1">
      <alignment horizontal="center"/>
    </xf>
    <xf numFmtId="1" fontId="10" fillId="0" borderId="12" xfId="0" applyNumberFormat="1" applyFont="1" applyBorder="1" applyAlignment="1">
      <alignment horizontal="right"/>
    </xf>
    <xf numFmtId="4" fontId="10" fillId="0" borderId="0" xfId="0" applyNumberFormat="1" applyFont="1" applyBorder="1" applyAlignment="1">
      <alignment horizontal="center"/>
    </xf>
    <xf numFmtId="0" fontId="10" fillId="0" borderId="13" xfId="48" applyFont="1" applyFill="1" applyBorder="1" applyAlignment="1">
      <alignment horizontal="left"/>
      <protection/>
    </xf>
    <xf numFmtId="3" fontId="11" fillId="0" borderId="14" xfId="0" applyNumberFormat="1" applyFont="1" applyBorder="1" applyAlignment="1">
      <alignment horizontal="right"/>
    </xf>
    <xf numFmtId="2" fontId="11" fillId="0" borderId="14" xfId="0" applyNumberFormat="1" applyFont="1" applyBorder="1" applyAlignment="1">
      <alignment horizontal="right"/>
    </xf>
    <xf numFmtId="2" fontId="11" fillId="0" borderId="14" xfId="0" applyNumberFormat="1" applyFont="1" applyBorder="1" applyAlignment="1">
      <alignment horizontal="center"/>
    </xf>
    <xf numFmtId="4" fontId="11" fillId="0" borderId="14" xfId="0" applyNumberFormat="1" applyFont="1" applyBorder="1" applyAlignment="1">
      <alignment horizontal="center"/>
    </xf>
    <xf numFmtId="1" fontId="11" fillId="0" borderId="14" xfId="0" applyNumberFormat="1" applyFont="1" applyBorder="1" applyAlignment="1">
      <alignment horizontal="right"/>
    </xf>
    <xf numFmtId="2" fontId="10" fillId="0" borderId="14" xfId="0" applyNumberFormat="1" applyFont="1" applyFill="1" applyBorder="1" applyAlignment="1">
      <alignment horizontal="center"/>
    </xf>
    <xf numFmtId="0" fontId="10" fillId="0" borderId="0" xfId="48" applyFont="1" applyFill="1" applyAlignment="1">
      <alignment/>
      <protection/>
    </xf>
    <xf numFmtId="180" fontId="10" fillId="0" borderId="0" xfId="48" applyNumberFormat="1" applyFont="1" applyFill="1" applyAlignment="1">
      <alignment horizontal="left"/>
      <protection/>
    </xf>
    <xf numFmtId="0" fontId="10" fillId="0" borderId="14" xfId="0" applyFont="1" applyFill="1" applyBorder="1" applyAlignment="1">
      <alignment horizontal="left"/>
    </xf>
    <xf numFmtId="0" fontId="10" fillId="0" borderId="14" xfId="0" applyFont="1" applyFill="1" applyBorder="1" applyAlignment="1">
      <alignment horizontal="center"/>
    </xf>
    <xf numFmtId="2" fontId="14" fillId="0" borderId="14" xfId="46" applyNumberFormat="1" applyFont="1" applyFill="1" applyBorder="1" applyAlignment="1">
      <alignment horizontal="right"/>
      <protection/>
    </xf>
    <xf numFmtId="4" fontId="14" fillId="0" borderId="14" xfId="46" applyNumberFormat="1" applyFont="1" applyFill="1" applyBorder="1" applyAlignment="1">
      <alignment horizontal="center" wrapText="1"/>
      <protection/>
    </xf>
    <xf numFmtId="1" fontId="14" fillId="0" borderId="14" xfId="46" applyNumberFormat="1" applyFont="1" applyFill="1" applyBorder="1" applyAlignment="1">
      <alignment horizontal="right"/>
      <protection/>
    </xf>
    <xf numFmtId="180" fontId="14" fillId="0" borderId="0" xfId="48" applyNumberFormat="1" applyFont="1" applyFill="1" applyAlignment="1">
      <alignment horizontal="left"/>
      <protection/>
    </xf>
    <xf numFmtId="3" fontId="10" fillId="0" borderId="14" xfId="43" applyNumberFormat="1" applyFont="1" applyFill="1" applyBorder="1" applyAlignment="1">
      <alignment horizontal="right"/>
    </xf>
    <xf numFmtId="49" fontId="13" fillId="0" borderId="14" xfId="0" applyNumberFormat="1" applyFont="1" applyBorder="1" applyAlignment="1">
      <alignment horizontal="center"/>
    </xf>
    <xf numFmtId="0" fontId="10" fillId="0" borderId="12" xfId="0" applyFont="1" applyFill="1" applyBorder="1" applyAlignment="1">
      <alignment horizontal="left"/>
    </xf>
    <xf numFmtId="3" fontId="10" fillId="0" borderId="0" xfId="0" applyNumberFormat="1" applyFont="1" applyBorder="1" applyAlignment="1">
      <alignment horizontal="right"/>
    </xf>
    <xf numFmtId="2" fontId="10" fillId="0" borderId="0" xfId="0" applyNumberFormat="1" applyFont="1" applyFill="1" applyBorder="1" applyAlignment="1">
      <alignment horizontal="right"/>
    </xf>
    <xf numFmtId="0" fontId="10" fillId="0" borderId="0" xfId="0" applyFont="1" applyFill="1" applyBorder="1" applyAlignment="1">
      <alignment horizontal="center"/>
    </xf>
    <xf numFmtId="2" fontId="14" fillId="0" borderId="0" xfId="46" applyNumberFormat="1" applyFont="1" applyFill="1" applyBorder="1" applyAlignment="1">
      <alignment horizontal="right"/>
      <protection/>
    </xf>
    <xf numFmtId="4" fontId="14" fillId="0" borderId="0" xfId="46" applyNumberFormat="1" applyFont="1" applyFill="1" applyBorder="1" applyAlignment="1">
      <alignment horizontal="center" wrapText="1"/>
      <protection/>
    </xf>
    <xf numFmtId="1" fontId="14" fillId="0" borderId="0" xfId="46" applyNumberFormat="1" applyFont="1" applyFill="1" applyBorder="1" applyAlignment="1">
      <alignment horizontal="right"/>
      <protection/>
    </xf>
    <xf numFmtId="3" fontId="10" fillId="0" borderId="0" xfId="0" applyNumberFormat="1" applyFont="1" applyAlignment="1">
      <alignment horizontal="center"/>
    </xf>
    <xf numFmtId="4" fontId="10" fillId="0" borderId="0" xfId="0" applyNumberFormat="1" applyFont="1" applyAlignment="1">
      <alignment horizontal="center"/>
    </xf>
    <xf numFmtId="1" fontId="10" fillId="0" borderId="0" xfId="0" applyNumberFormat="1" applyFont="1" applyAlignment="1">
      <alignment horizontal="right"/>
    </xf>
    <xf numFmtId="0" fontId="10" fillId="0" borderId="0" xfId="48" applyFont="1" applyFill="1" applyAlignment="1">
      <alignment horizontal="left"/>
      <protection/>
    </xf>
    <xf numFmtId="3" fontId="10" fillId="0" borderId="14" xfId="47" applyNumberFormat="1" applyFont="1" applyBorder="1" applyAlignment="1">
      <alignment horizontal="right"/>
      <protection/>
    </xf>
    <xf numFmtId="3" fontId="10" fillId="0" borderId="0" xfId="43" applyNumberFormat="1" applyFont="1" applyFill="1" applyBorder="1" applyAlignment="1">
      <alignment horizontal="right"/>
    </xf>
    <xf numFmtId="3" fontId="10" fillId="0" borderId="14" xfId="0" applyNumberFormat="1" applyFont="1" applyBorder="1" applyAlignment="1">
      <alignment horizontal="center"/>
    </xf>
    <xf numFmtId="3" fontId="10" fillId="0" borderId="12" xfId="0" applyNumberFormat="1" applyFont="1" applyBorder="1" applyAlignment="1">
      <alignment horizontal="right"/>
    </xf>
    <xf numFmtId="0" fontId="10" fillId="0" borderId="12" xfId="0" applyFont="1" applyFill="1" applyBorder="1" applyAlignment="1">
      <alignment horizontal="center"/>
    </xf>
    <xf numFmtId="2" fontId="14" fillId="0" borderId="12" xfId="46" applyNumberFormat="1" applyFont="1" applyFill="1" applyBorder="1" applyAlignment="1">
      <alignment horizontal="right"/>
      <protection/>
    </xf>
    <xf numFmtId="4" fontId="14" fillId="0" borderId="12" xfId="46" applyNumberFormat="1" applyFont="1" applyFill="1" applyBorder="1" applyAlignment="1">
      <alignment horizontal="center" wrapText="1"/>
      <protection/>
    </xf>
    <xf numFmtId="1" fontId="14" fillId="0" borderId="12" xfId="46" applyNumberFormat="1" applyFont="1" applyFill="1" applyBorder="1" applyAlignment="1">
      <alignment horizontal="right"/>
      <protection/>
    </xf>
    <xf numFmtId="3" fontId="10" fillId="0" borderId="0" xfId="48" applyNumberFormat="1" applyFont="1" applyFill="1" applyBorder="1" applyAlignment="1">
      <alignment horizontal="right"/>
      <protection/>
    </xf>
    <xf numFmtId="2" fontId="10" fillId="0" borderId="0" xfId="48" applyNumberFormat="1" applyFont="1" applyFill="1" applyBorder="1" applyAlignment="1">
      <alignment horizontal="right"/>
      <protection/>
    </xf>
    <xf numFmtId="3" fontId="10" fillId="0" borderId="0" xfId="48" applyNumberFormat="1" applyFont="1" applyFill="1" applyBorder="1" applyAlignment="1">
      <alignment horizontal="center"/>
      <protection/>
    </xf>
    <xf numFmtId="49" fontId="13" fillId="0" borderId="12" xfId="0" applyNumberFormat="1" applyFont="1" applyBorder="1" applyAlignment="1">
      <alignment horizontal="center"/>
    </xf>
    <xf numFmtId="1" fontId="10" fillId="0" borderId="0" xfId="48" applyNumberFormat="1" applyFont="1" applyFill="1" applyBorder="1" applyAlignment="1">
      <alignment horizontal="right"/>
      <protection/>
    </xf>
    <xf numFmtId="3" fontId="10" fillId="0" borderId="14" xfId="0" applyNumberFormat="1" applyFont="1" applyFill="1" applyBorder="1" applyAlignment="1">
      <alignment horizontal="center"/>
    </xf>
    <xf numFmtId="0" fontId="10" fillId="0" borderId="0" xfId="49" applyFont="1" applyFill="1" applyAlignment="1">
      <alignment horizontal="left"/>
      <protection/>
    </xf>
    <xf numFmtId="0" fontId="11" fillId="0" borderId="0" xfId="49" applyFont="1" applyFill="1" applyAlignment="1">
      <alignment horizontal="left"/>
      <protection/>
    </xf>
    <xf numFmtId="180" fontId="11" fillId="0" borderId="0" xfId="49" applyNumberFormat="1" applyFont="1" applyFill="1" applyAlignment="1">
      <alignment horizontal="left"/>
      <protection/>
    </xf>
    <xf numFmtId="180" fontId="11" fillId="0" borderId="0" xfId="48" applyNumberFormat="1" applyFont="1" applyFill="1" applyAlignment="1">
      <alignment horizontal="left"/>
      <protection/>
    </xf>
    <xf numFmtId="3" fontId="11" fillId="0" borderId="0" xfId="0" applyNumberFormat="1" applyFont="1" applyAlignment="1">
      <alignment horizontal="right"/>
    </xf>
    <xf numFmtId="2" fontId="11" fillId="0" borderId="0" xfId="0" applyNumberFormat="1" applyFont="1" applyAlignment="1">
      <alignment horizontal="right"/>
    </xf>
    <xf numFmtId="2" fontId="11" fillId="0" borderId="0" xfId="0" applyNumberFormat="1" applyFont="1" applyAlignment="1">
      <alignment horizontal="center"/>
    </xf>
    <xf numFmtId="2" fontId="11" fillId="0" borderId="0" xfId="0" applyNumberFormat="1" applyFont="1" applyBorder="1" applyAlignment="1">
      <alignment horizontal="right"/>
    </xf>
    <xf numFmtId="4" fontId="11" fillId="0" borderId="0" xfId="0" applyNumberFormat="1" applyFont="1" applyBorder="1" applyAlignment="1">
      <alignment horizontal="center"/>
    </xf>
    <xf numFmtId="1" fontId="11" fillId="0" borderId="12" xfId="0" applyNumberFormat="1" applyFont="1" applyBorder="1" applyAlignment="1">
      <alignment horizontal="right"/>
    </xf>
    <xf numFmtId="3" fontId="11" fillId="0" borderId="0" xfId="0" applyNumberFormat="1" applyFont="1" applyFill="1" applyBorder="1" applyAlignment="1">
      <alignment horizontal="right"/>
    </xf>
    <xf numFmtId="0" fontId="10" fillId="0" borderId="0" xfId="49" applyFont="1" applyFill="1" applyAlignment="1">
      <alignment/>
      <protection/>
    </xf>
    <xf numFmtId="0" fontId="17" fillId="0" borderId="0" xfId="0" applyFont="1" applyAlignment="1">
      <alignment/>
    </xf>
    <xf numFmtId="0" fontId="16" fillId="0" borderId="0" xfId="0" applyFont="1" applyAlignment="1">
      <alignment/>
    </xf>
    <xf numFmtId="0" fontId="0" fillId="0" borderId="0" xfId="0" applyAlignment="1">
      <alignment horizontal="center"/>
    </xf>
    <xf numFmtId="0" fontId="0" fillId="0" borderId="0" xfId="0" applyFont="1" applyAlignment="1">
      <alignment horizontal="left"/>
    </xf>
    <xf numFmtId="0" fontId="21" fillId="0" borderId="0" xfId="0" applyFont="1" applyAlignment="1">
      <alignment horizontal="left"/>
    </xf>
    <xf numFmtId="0" fontId="22" fillId="0" borderId="0" xfId="0" applyFont="1" applyAlignment="1">
      <alignment/>
    </xf>
    <xf numFmtId="0" fontId="11" fillId="0" borderId="0"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Alignment="1">
      <alignment horizontal="left"/>
    </xf>
    <xf numFmtId="180" fontId="10" fillId="0" borderId="0" xfId="0" applyNumberFormat="1" applyFont="1" applyFill="1" applyAlignment="1">
      <alignment horizontal="left"/>
    </xf>
    <xf numFmtId="180" fontId="14" fillId="0" borderId="0" xfId="0" applyNumberFormat="1" applyFont="1" applyFill="1" applyAlignment="1">
      <alignment horizontal="left"/>
    </xf>
    <xf numFmtId="180" fontId="11" fillId="0" borderId="0" xfId="0" applyNumberFormat="1" applyFont="1" applyFill="1" applyAlignment="1">
      <alignment horizontal="left"/>
    </xf>
    <xf numFmtId="0" fontId="23" fillId="0" borderId="0" xfId="0" applyFont="1" applyAlignment="1">
      <alignment horizontal="left"/>
    </xf>
    <xf numFmtId="0" fontId="23" fillId="0" borderId="0" xfId="0" applyFont="1" applyAlignment="1">
      <alignment/>
    </xf>
    <xf numFmtId="49" fontId="1" fillId="0" borderId="16" xfId="0" applyNumberFormat="1" applyFont="1" applyFill="1" applyBorder="1" applyAlignment="1">
      <alignment horizontal="left"/>
    </xf>
    <xf numFmtId="0" fontId="11" fillId="0" borderId="0" xfId="0" applyFont="1" applyFill="1" applyBorder="1" applyAlignment="1">
      <alignment/>
    </xf>
    <xf numFmtId="180" fontId="10" fillId="0" borderId="0" xfId="0" applyNumberFormat="1" applyFont="1" applyFill="1" applyBorder="1" applyAlignment="1">
      <alignment/>
    </xf>
    <xf numFmtId="180" fontId="10" fillId="0" borderId="14" xfId="0" applyNumberFormat="1" applyFont="1" applyFill="1" applyBorder="1" applyAlignment="1">
      <alignment/>
    </xf>
    <xf numFmtId="180" fontId="10" fillId="0" borderId="13" xfId="0" applyNumberFormat="1" applyFont="1" applyFill="1" applyBorder="1" applyAlignment="1">
      <alignment/>
    </xf>
    <xf numFmtId="0" fontId="10" fillId="0" borderId="0" xfId="0" applyFont="1" applyFill="1" applyBorder="1" applyAlignment="1">
      <alignment/>
    </xf>
    <xf numFmtId="3" fontId="10" fillId="0" borderId="0" xfId="0" applyNumberFormat="1" applyFont="1" applyFill="1" applyAlignment="1">
      <alignment horizontal="right"/>
    </xf>
    <xf numFmtId="4" fontId="10" fillId="0" borderId="14" xfId="0" applyNumberFormat="1" applyFont="1" applyBorder="1" applyAlignment="1">
      <alignment horizontal="right"/>
    </xf>
    <xf numFmtId="3" fontId="14" fillId="0" borderId="14" xfId="46" applyNumberFormat="1" applyFont="1" applyFill="1" applyBorder="1" applyAlignment="1">
      <alignment horizontal="right"/>
      <protection/>
    </xf>
    <xf numFmtId="4" fontId="10" fillId="0" borderId="12" xfId="0" applyNumberFormat="1" applyFont="1" applyBorder="1" applyAlignment="1">
      <alignment horizontal="right"/>
    </xf>
    <xf numFmtId="3" fontId="14" fillId="0" borderId="12" xfId="46" applyNumberFormat="1" applyFont="1" applyFill="1" applyBorder="1" applyAlignment="1">
      <alignment horizontal="right"/>
      <protection/>
    </xf>
    <xf numFmtId="0" fontId="21" fillId="0" borderId="0" xfId="0" applyFont="1" applyFill="1" applyAlignment="1">
      <alignment/>
    </xf>
    <xf numFmtId="3" fontId="1" fillId="0" borderId="15" xfId="0" applyNumberFormat="1" applyFont="1" applyFill="1" applyBorder="1" applyAlignment="1">
      <alignment horizontal="left"/>
    </xf>
    <xf numFmtId="3" fontId="1" fillId="0" borderId="16" xfId="0" applyNumberFormat="1" applyFont="1" applyFill="1" applyBorder="1" applyAlignment="1">
      <alignment horizontal="left"/>
    </xf>
    <xf numFmtId="49" fontId="1" fillId="0" borderId="0" xfId="0" applyNumberFormat="1" applyFont="1" applyFill="1" applyAlignment="1">
      <alignment/>
    </xf>
    <xf numFmtId="4" fontId="10" fillId="0" borderId="0" xfId="0" applyNumberFormat="1" applyFont="1" applyFill="1" applyAlignment="1">
      <alignment horizontal="right"/>
    </xf>
    <xf numFmtId="3" fontId="14" fillId="0" borderId="14" xfId="0" applyNumberFormat="1" applyFont="1" applyBorder="1" applyAlignment="1">
      <alignment horizontal="right"/>
    </xf>
    <xf numFmtId="3" fontId="14" fillId="0" borderId="0" xfId="0" applyNumberFormat="1" applyFont="1" applyBorder="1" applyAlignment="1">
      <alignment horizontal="right"/>
    </xf>
    <xf numFmtId="4" fontId="10" fillId="0" borderId="0" xfId="0" applyNumberFormat="1" applyFont="1" applyAlignment="1">
      <alignment horizontal="right"/>
    </xf>
    <xf numFmtId="3" fontId="11" fillId="0" borderId="0" xfId="0" applyNumberFormat="1" applyFont="1" applyFill="1" applyAlignment="1">
      <alignment horizontal="right"/>
    </xf>
    <xf numFmtId="4" fontId="11" fillId="0" borderId="0" xfId="0" applyNumberFormat="1" applyFont="1" applyFill="1" applyAlignment="1">
      <alignment horizontal="right"/>
    </xf>
    <xf numFmtId="0" fontId="17" fillId="0" borderId="0" xfId="0" applyFont="1" applyFill="1" applyAlignment="1">
      <alignment/>
    </xf>
    <xf numFmtId="0" fontId="3" fillId="0" borderId="0" xfId="0" applyFont="1" applyFill="1" applyAlignment="1">
      <alignment/>
    </xf>
    <xf numFmtId="1" fontId="0" fillId="0" borderId="0" xfId="0" applyNumberFormat="1" applyFill="1" applyAlignment="1">
      <alignment/>
    </xf>
    <xf numFmtId="0" fontId="0" fillId="0" borderId="0" xfId="0" applyFill="1" applyAlignment="1">
      <alignment horizontal="right"/>
    </xf>
    <xf numFmtId="3" fontId="12" fillId="0" borderId="0" xfId="0" applyNumberFormat="1" applyFont="1" applyFill="1" applyBorder="1" applyAlignment="1">
      <alignment horizontal="center" vertical="top"/>
    </xf>
    <xf numFmtId="49" fontId="12" fillId="0" borderId="0" xfId="0" applyNumberFormat="1" applyFont="1" applyFill="1" applyBorder="1" applyAlignment="1">
      <alignment horizontal="center" vertical="top"/>
    </xf>
    <xf numFmtId="4" fontId="11" fillId="0" borderId="0" xfId="0" applyNumberFormat="1" applyFont="1" applyFill="1" applyBorder="1" applyAlignment="1">
      <alignment horizontal="right"/>
    </xf>
    <xf numFmtId="3" fontId="12" fillId="0" borderId="13" xfId="0" applyNumberFormat="1" applyFont="1" applyFill="1" applyBorder="1" applyAlignment="1">
      <alignment horizontal="center" vertical="top"/>
    </xf>
    <xf numFmtId="49" fontId="12" fillId="0" borderId="13" xfId="0" applyNumberFormat="1" applyFont="1" applyFill="1" applyBorder="1" applyAlignment="1">
      <alignment horizontal="center" vertical="top"/>
    </xf>
    <xf numFmtId="3" fontId="12" fillId="0" borderId="14" xfId="0" applyNumberFormat="1" applyFont="1" applyFill="1" applyBorder="1" applyAlignment="1">
      <alignment horizontal="center" vertical="top"/>
    </xf>
    <xf numFmtId="49" fontId="12" fillId="0" borderId="14" xfId="0" applyNumberFormat="1" applyFont="1" applyFill="1" applyBorder="1" applyAlignment="1">
      <alignment horizontal="center" vertical="top"/>
    </xf>
    <xf numFmtId="3" fontId="13" fillId="0" borderId="14" xfId="0" applyNumberFormat="1" applyFont="1" applyFill="1" applyBorder="1" applyAlignment="1">
      <alignment horizontal="center" vertical="top"/>
    </xf>
    <xf numFmtId="49" fontId="13" fillId="0" borderId="14" xfId="0" applyNumberFormat="1" applyFont="1" applyFill="1" applyBorder="1" applyAlignment="1">
      <alignment horizontal="center" vertical="top"/>
    </xf>
    <xf numFmtId="3" fontId="13" fillId="0" borderId="12"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3" fontId="13" fillId="0" borderId="13" xfId="0" applyNumberFormat="1" applyFont="1" applyFill="1" applyBorder="1" applyAlignment="1">
      <alignment horizontal="center" vertical="top"/>
    </xf>
    <xf numFmtId="49" fontId="13" fillId="0" borderId="13" xfId="0" applyNumberFormat="1" applyFont="1" applyFill="1" applyBorder="1" applyAlignment="1">
      <alignment horizontal="center" vertical="top"/>
    </xf>
    <xf numFmtId="49" fontId="2" fillId="0" borderId="0" xfId="0" applyNumberFormat="1" applyFont="1" applyFill="1" applyAlignment="1">
      <alignment horizontal="center" vertical="top"/>
    </xf>
    <xf numFmtId="0" fontId="14" fillId="0" borderId="0" xfId="0" applyFont="1" applyFill="1" applyAlignment="1">
      <alignment/>
    </xf>
    <xf numFmtId="3" fontId="14" fillId="0" borderId="14" xfId="0" applyNumberFormat="1" applyFont="1" applyFill="1" applyBorder="1" applyAlignment="1">
      <alignment horizontal="right"/>
    </xf>
    <xf numFmtId="3" fontId="25" fillId="0" borderId="14" xfId="0" applyNumberFormat="1" applyFont="1" applyFill="1" applyBorder="1" applyAlignment="1">
      <alignment horizontal="center" vertical="top"/>
    </xf>
    <xf numFmtId="4" fontId="14" fillId="0" borderId="14" xfId="0" applyNumberFormat="1" applyFont="1" applyFill="1" applyBorder="1" applyAlignment="1">
      <alignment horizontal="right"/>
    </xf>
    <xf numFmtId="0" fontId="10" fillId="0" borderId="0" xfId="0" applyFont="1" applyFill="1" applyAlignment="1">
      <alignment horizontal="left" vertical="top" wrapText="1"/>
    </xf>
    <xf numFmtId="0" fontId="26" fillId="0" borderId="0" xfId="0" applyFont="1" applyFill="1" applyAlignment="1">
      <alignment/>
    </xf>
    <xf numFmtId="3" fontId="13" fillId="0" borderId="14" xfId="0" applyNumberFormat="1" applyFont="1" applyFill="1" applyBorder="1" applyAlignment="1">
      <alignment horizontal="center"/>
    </xf>
    <xf numFmtId="3" fontId="13" fillId="0" borderId="0" xfId="0" applyNumberFormat="1" applyFont="1" applyFill="1" applyBorder="1" applyAlignment="1">
      <alignment horizontal="center"/>
    </xf>
    <xf numFmtId="4" fontId="1" fillId="0" borderId="10" xfId="0" applyNumberFormat="1" applyFont="1" applyFill="1" applyBorder="1" applyAlignment="1">
      <alignment horizontal="left"/>
    </xf>
    <xf numFmtId="4" fontId="1" fillId="0" borderId="11" xfId="0" applyNumberFormat="1" applyFont="1" applyFill="1" applyBorder="1" applyAlignment="1">
      <alignment horizontal="left"/>
    </xf>
    <xf numFmtId="0" fontId="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 fillId="0" borderId="0" xfId="49" applyFont="1" applyFill="1" applyAlignment="1">
      <alignment horizontal="left" vertical="top"/>
      <protection/>
    </xf>
    <xf numFmtId="0" fontId="1" fillId="0" borderId="0" xfId="49" applyFont="1" applyFill="1" applyAlignment="1">
      <alignment horizontal="left"/>
      <protection/>
    </xf>
    <xf numFmtId="0" fontId="1" fillId="0" borderId="0" xfId="0" applyFont="1" applyFill="1" applyAlignment="1">
      <alignment horizontal="right"/>
    </xf>
    <xf numFmtId="4" fontId="11" fillId="0" borderId="0" xfId="0" applyNumberFormat="1" applyFont="1" applyFill="1" applyBorder="1" applyAlignment="1">
      <alignment/>
    </xf>
    <xf numFmtId="4" fontId="10" fillId="0" borderId="0" xfId="0" applyNumberFormat="1" applyFont="1" applyFill="1" applyBorder="1" applyAlignment="1">
      <alignment/>
    </xf>
    <xf numFmtId="0" fontId="22" fillId="0" borderId="0" xfId="0" applyFont="1" applyFill="1" applyAlignment="1">
      <alignment/>
    </xf>
    <xf numFmtId="3" fontId="3" fillId="0" borderId="0" xfId="0" applyNumberFormat="1" applyFont="1" applyFill="1" applyBorder="1" applyAlignment="1">
      <alignment horizontal="right"/>
    </xf>
    <xf numFmtId="3" fontId="3" fillId="0" borderId="12"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14" xfId="0" applyNumberFormat="1" applyFont="1" applyFill="1" applyBorder="1" applyAlignment="1">
      <alignment horizontal="right"/>
    </xf>
    <xf numFmtId="3" fontId="0" fillId="0" borderId="0" xfId="0" applyNumberFormat="1" applyFont="1" applyFill="1" applyBorder="1" applyAlignment="1">
      <alignment/>
    </xf>
    <xf numFmtId="3" fontId="27" fillId="0" borderId="14" xfId="0" applyNumberFormat="1" applyFont="1" applyFill="1" applyBorder="1" applyAlignment="1">
      <alignment horizontal="right"/>
    </xf>
    <xf numFmtId="49" fontId="0" fillId="0" borderId="0" xfId="0" applyNumberFormat="1" applyFont="1" applyFill="1" applyAlignment="1">
      <alignment/>
    </xf>
    <xf numFmtId="4" fontId="3" fillId="0" borderId="0" xfId="0" applyNumberFormat="1" applyFont="1" applyFill="1" applyBorder="1" applyAlignment="1">
      <alignment horizontal="right"/>
    </xf>
    <xf numFmtId="4" fontId="3" fillId="0" borderId="14" xfId="0" applyNumberFormat="1" applyFont="1" applyFill="1" applyBorder="1" applyAlignment="1">
      <alignment horizontal="right"/>
    </xf>
    <xf numFmtId="4" fontId="0" fillId="0" borderId="14" xfId="0" applyNumberFormat="1" applyFont="1" applyFill="1" applyBorder="1" applyAlignment="1">
      <alignment horizontal="right"/>
    </xf>
    <xf numFmtId="4" fontId="0" fillId="0" borderId="12" xfId="0" applyNumberFormat="1" applyFont="1" applyFill="1" applyBorder="1" applyAlignment="1">
      <alignment horizontal="right"/>
    </xf>
    <xf numFmtId="4" fontId="3" fillId="0" borderId="0"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4" fontId="27" fillId="0" borderId="14" xfId="0" applyNumberFormat="1" applyFont="1" applyFill="1" applyBorder="1" applyAlignment="1">
      <alignment horizontal="right"/>
    </xf>
    <xf numFmtId="4" fontId="0" fillId="0" borderId="0" xfId="0" applyNumberFormat="1" applyFont="1" applyFill="1" applyAlignment="1">
      <alignment/>
    </xf>
    <xf numFmtId="0" fontId="1" fillId="0" borderId="0" xfId="49" applyFont="1" applyFill="1" applyBorder="1" applyAlignment="1">
      <alignment horizontal="left" vertical="top"/>
      <protection/>
    </xf>
    <xf numFmtId="0" fontId="1" fillId="0" borderId="0" xfId="49" applyFont="1" applyFill="1" applyBorder="1" applyAlignment="1">
      <alignment horizontal="left"/>
      <protection/>
    </xf>
    <xf numFmtId="0" fontId="1" fillId="0" borderId="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xf>
    <xf numFmtId="0" fontId="10" fillId="0" borderId="0" xfId="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xf>
    <xf numFmtId="0" fontId="13" fillId="0" borderId="0" xfId="0" applyFont="1" applyFill="1" applyBorder="1" applyAlignment="1">
      <alignment horizontal="left"/>
    </xf>
    <xf numFmtId="0" fontId="15" fillId="0" borderId="0" xfId="0" applyFont="1" applyFill="1" applyBorder="1" applyAlignment="1">
      <alignment horizontal="left"/>
    </xf>
    <xf numFmtId="0" fontId="1" fillId="0" borderId="0" xfId="0" applyFont="1" applyFill="1" applyBorder="1" applyAlignment="1">
      <alignment/>
    </xf>
    <xf numFmtId="0" fontId="0" fillId="0" borderId="17" xfId="0" applyFont="1" applyFill="1" applyBorder="1" applyAlignment="1">
      <alignment horizontal="left"/>
    </xf>
    <xf numFmtId="41" fontId="1" fillId="0" borderId="10" xfId="0" applyNumberFormat="1" applyFont="1" applyFill="1" applyBorder="1" applyAlignment="1">
      <alignment horizontal="left" vertical="top" wrapText="1"/>
    </xf>
    <xf numFmtId="41" fontId="0" fillId="0" borderId="17" xfId="0" applyNumberFormat="1" applyFont="1" applyFill="1" applyBorder="1" applyAlignment="1">
      <alignment horizontal="left" vertical="top" wrapText="1"/>
    </xf>
    <xf numFmtId="4" fontId="0" fillId="0" borderId="17" xfId="0" applyNumberFormat="1" applyFont="1" applyFill="1" applyBorder="1" applyAlignment="1">
      <alignment horizontal="left"/>
    </xf>
    <xf numFmtId="4" fontId="1" fillId="0" borderId="15" xfId="0" applyNumberFormat="1" applyFont="1" applyFill="1" applyBorder="1" applyAlignment="1">
      <alignment horizontal="left"/>
    </xf>
    <xf numFmtId="183" fontId="1" fillId="0" borderId="15" xfId="0" applyNumberFormat="1" applyFont="1" applyFill="1" applyBorder="1" applyAlignment="1">
      <alignment horizontal="left" vertical="top" wrapText="1"/>
    </xf>
    <xf numFmtId="0" fontId="0" fillId="0" borderId="18" xfId="0" applyFont="1" applyFill="1" applyBorder="1" applyAlignment="1">
      <alignment horizontal="left"/>
    </xf>
    <xf numFmtId="0" fontId="1" fillId="0" borderId="11" xfId="49" applyFont="1" applyFill="1" applyBorder="1" applyAlignment="1">
      <alignment horizontal="left"/>
      <protection/>
    </xf>
    <xf numFmtId="0" fontId="0" fillId="0" borderId="18" xfId="49" applyFont="1" applyFill="1" applyBorder="1" applyAlignment="1">
      <alignment horizontal="left"/>
      <protection/>
    </xf>
    <xf numFmtId="4" fontId="0" fillId="0" borderId="18" xfId="0" applyNumberFormat="1" applyFont="1" applyFill="1" applyBorder="1" applyAlignment="1">
      <alignment horizontal="left"/>
    </xf>
    <xf numFmtId="4" fontId="1" fillId="0" borderId="16" xfId="0" applyNumberFormat="1" applyFont="1" applyFill="1" applyBorder="1" applyAlignment="1">
      <alignment horizontal="left"/>
    </xf>
    <xf numFmtId="0" fontId="1" fillId="0" borderId="16" xfId="49" applyFont="1" applyFill="1" applyBorder="1" applyAlignment="1">
      <alignment horizontal="left"/>
      <protection/>
    </xf>
    <xf numFmtId="49" fontId="0" fillId="0" borderId="0" xfId="0" applyNumberFormat="1" applyFont="1" applyFill="1" applyBorder="1" applyAlignment="1">
      <alignment horizontal="left"/>
    </xf>
    <xf numFmtId="49" fontId="1" fillId="0" borderId="11" xfId="49" applyNumberFormat="1" applyFont="1" applyFill="1" applyBorder="1" applyAlignment="1">
      <alignment horizontal="left"/>
      <protection/>
    </xf>
    <xf numFmtId="0" fontId="0" fillId="0" borderId="0" xfId="49" applyFont="1" applyFill="1" applyBorder="1" applyAlignment="1">
      <alignment horizontal="left"/>
      <protection/>
    </xf>
    <xf numFmtId="49" fontId="0" fillId="0" borderId="18" xfId="0" applyNumberFormat="1" applyFont="1" applyFill="1" applyBorder="1" applyAlignment="1">
      <alignment horizontal="left"/>
    </xf>
    <xf numFmtId="0" fontId="22" fillId="0" borderId="0" xfId="49" applyFont="1" applyFill="1" applyBorder="1" applyAlignment="1">
      <alignment horizontal="left"/>
      <protection/>
    </xf>
    <xf numFmtId="49" fontId="22" fillId="0" borderId="0" xfId="49" applyNumberFormat="1" applyFont="1" applyFill="1" applyBorder="1" applyAlignment="1">
      <alignment/>
      <protection/>
    </xf>
    <xf numFmtId="0" fontId="22" fillId="0" borderId="0" xfId="49" applyFont="1" applyFill="1" applyAlignment="1">
      <alignment horizontal="left"/>
      <protection/>
    </xf>
    <xf numFmtId="49" fontId="1" fillId="0" borderId="16" xfId="49" applyNumberFormat="1" applyFont="1" applyFill="1" applyBorder="1" applyAlignment="1">
      <alignment horizontal="left"/>
      <protection/>
    </xf>
    <xf numFmtId="49" fontId="1" fillId="0" borderId="15" xfId="49" applyNumberFormat="1" applyFont="1" applyFill="1" applyBorder="1" applyAlignment="1">
      <alignment horizontal="left"/>
      <protection/>
    </xf>
    <xf numFmtId="49" fontId="13" fillId="0" borderId="14" xfId="0" applyNumberFormat="1" applyFont="1" applyFill="1" applyBorder="1" applyAlignment="1">
      <alignment horizontal="right"/>
    </xf>
    <xf numFmtId="49" fontId="13" fillId="0" borderId="14" xfId="0" applyNumberFormat="1" applyFont="1" applyFill="1" applyBorder="1" applyAlignment="1">
      <alignment horizontal="left"/>
    </xf>
    <xf numFmtId="49" fontId="13" fillId="0" borderId="12" xfId="0" applyNumberFormat="1" applyFont="1" applyFill="1" applyBorder="1" applyAlignment="1">
      <alignment horizontal="left"/>
    </xf>
    <xf numFmtId="4" fontId="1" fillId="0" borderId="15" xfId="49" applyNumberFormat="1" applyFont="1" applyFill="1" applyBorder="1" applyAlignment="1">
      <alignment horizontal="left"/>
      <protection/>
    </xf>
    <xf numFmtId="4" fontId="1" fillId="0" borderId="16" xfId="49" applyNumberFormat="1" applyFont="1" applyFill="1" applyBorder="1" applyAlignment="1">
      <alignment horizontal="left"/>
      <protection/>
    </xf>
    <xf numFmtId="0" fontId="1" fillId="0" borderId="10" xfId="49" applyFont="1" applyFill="1" applyBorder="1" applyAlignment="1">
      <alignment horizontal="left" vertical="top"/>
      <protection/>
    </xf>
    <xf numFmtId="0" fontId="1" fillId="0" borderId="11" xfId="49" applyFont="1" applyFill="1" applyBorder="1" applyAlignment="1">
      <alignment horizontal="left" vertical="top"/>
      <protection/>
    </xf>
    <xf numFmtId="49" fontId="1" fillId="0" borderId="11" xfId="49" applyNumberFormat="1" applyFont="1" applyFill="1" applyBorder="1" applyAlignment="1">
      <alignment horizontal="left" vertical="top"/>
      <protection/>
    </xf>
    <xf numFmtId="49" fontId="1" fillId="0" borderId="10" xfId="49" applyNumberFormat="1" applyFont="1" applyFill="1" applyBorder="1" applyAlignment="1">
      <alignment horizontal="left" vertical="top"/>
      <protection/>
    </xf>
    <xf numFmtId="4" fontId="10" fillId="0" borderId="0" xfId="0" applyNumberFormat="1" applyFont="1" applyFill="1" applyAlignment="1">
      <alignment/>
    </xf>
    <xf numFmtId="0" fontId="63" fillId="0" borderId="0" xfId="0" applyFont="1" applyFill="1" applyAlignment="1">
      <alignment wrapText="1"/>
    </xf>
    <xf numFmtId="0" fontId="0" fillId="0" borderId="13" xfId="0" applyBorder="1" applyAlignment="1">
      <alignment/>
    </xf>
    <xf numFmtId="3" fontId="10" fillId="0" borderId="13" xfId="0" applyNumberFormat="1" applyFont="1" applyFill="1" applyBorder="1" applyAlignment="1">
      <alignment horizontal="center"/>
    </xf>
    <xf numFmtId="49" fontId="1" fillId="0" borderId="10" xfId="49" applyNumberFormat="1" applyFont="1" applyFill="1" applyBorder="1" applyAlignment="1">
      <alignment horizontal="left"/>
      <protection/>
    </xf>
    <xf numFmtId="0" fontId="22" fillId="0" borderId="0" xfId="49" applyFont="1" applyFill="1" applyBorder="1" applyAlignment="1">
      <alignment/>
      <protection/>
    </xf>
    <xf numFmtId="180" fontId="1" fillId="0" borderId="13" xfId="0" applyNumberFormat="1" applyFont="1" applyFill="1" applyBorder="1" applyAlignment="1">
      <alignment horizontal="left"/>
    </xf>
    <xf numFmtId="3" fontId="10" fillId="0" borderId="12" xfId="0" applyNumberFormat="1" applyFont="1" applyFill="1" applyBorder="1" applyAlignment="1">
      <alignment horizontal="left"/>
    </xf>
    <xf numFmtId="1" fontId="11" fillId="0" borderId="14" xfId="0" applyNumberFormat="1" applyFont="1" applyFill="1" applyBorder="1" applyAlignment="1">
      <alignment horizontal="right"/>
    </xf>
    <xf numFmtId="1" fontId="10" fillId="0" borderId="12" xfId="0" applyNumberFormat="1" applyFont="1" applyFill="1" applyBorder="1" applyAlignment="1">
      <alignment horizontal="right"/>
    </xf>
    <xf numFmtId="1" fontId="11" fillId="0" borderId="13" xfId="0" applyNumberFormat="1" applyFont="1" applyFill="1" applyBorder="1" applyAlignment="1">
      <alignment/>
    </xf>
    <xf numFmtId="1" fontId="10" fillId="0" borderId="13" xfId="0" applyNumberFormat="1" applyFont="1" applyFill="1" applyBorder="1" applyAlignment="1">
      <alignment/>
    </xf>
    <xf numFmtId="1" fontId="10" fillId="0" borderId="13" xfId="0" applyNumberFormat="1" applyFont="1" applyFill="1" applyBorder="1" applyAlignment="1">
      <alignment horizontal="right"/>
    </xf>
    <xf numFmtId="1" fontId="11" fillId="0" borderId="13" xfId="0" applyNumberFormat="1" applyFont="1" applyFill="1" applyBorder="1" applyAlignment="1">
      <alignment horizontal="right"/>
    </xf>
    <xf numFmtId="1" fontId="10" fillId="0" borderId="0" xfId="0" applyNumberFormat="1" applyFont="1" applyFill="1" applyBorder="1" applyAlignment="1">
      <alignment horizontal="right"/>
    </xf>
    <xf numFmtId="1" fontId="11" fillId="0" borderId="0" xfId="0" applyNumberFormat="1" applyFont="1" applyAlignment="1">
      <alignment horizontal="right"/>
    </xf>
    <xf numFmtId="0" fontId="1" fillId="0" borderId="10" xfId="50" applyFont="1" applyFill="1" applyBorder="1" applyAlignment="1">
      <alignment horizontal="left"/>
      <protection/>
    </xf>
    <xf numFmtId="0" fontId="1" fillId="0" borderId="11" xfId="50" applyFont="1" applyFill="1" applyBorder="1" applyAlignment="1">
      <alignment horizontal="left"/>
      <protection/>
    </xf>
    <xf numFmtId="49" fontId="1" fillId="0" borderId="11" xfId="50" applyNumberFormat="1" applyFont="1" applyFill="1" applyBorder="1" applyAlignment="1">
      <alignment horizontal="left" vertical="top"/>
      <protection/>
    </xf>
    <xf numFmtId="49" fontId="1" fillId="0" borderId="16" xfId="50" applyNumberFormat="1" applyFont="1" applyFill="1" applyBorder="1" applyAlignment="1">
      <alignment horizontal="left"/>
      <protection/>
    </xf>
    <xf numFmtId="49" fontId="1" fillId="0" borderId="11" xfId="50" applyNumberFormat="1" applyFont="1" applyFill="1" applyBorder="1" applyAlignment="1">
      <alignment horizontal="left"/>
      <protection/>
    </xf>
    <xf numFmtId="3" fontId="11" fillId="0" borderId="0" xfId="0" applyNumberFormat="1" applyFont="1" applyFill="1" applyBorder="1" applyAlignment="1">
      <alignment horizontal="left"/>
    </xf>
    <xf numFmtId="0" fontId="0" fillId="0" borderId="0" xfId="0" applyFont="1" applyFill="1" applyAlignment="1">
      <alignment wrapText="1"/>
    </xf>
    <xf numFmtId="0" fontId="0" fillId="0" borderId="0" xfId="0" applyFont="1" applyFill="1" applyAlignment="1">
      <alignment/>
    </xf>
    <xf numFmtId="0" fontId="0" fillId="0" borderId="0" xfId="0" applyAlignment="1">
      <alignment/>
    </xf>
    <xf numFmtId="0" fontId="0" fillId="0" borderId="0" xfId="0" applyNumberFormat="1" applyFont="1" applyFill="1" applyBorder="1" applyAlignment="1" applyProtection="1">
      <alignment/>
      <protection/>
    </xf>
    <xf numFmtId="0" fontId="26" fillId="0" borderId="0" xfId="0" applyFont="1" applyFill="1" applyBorder="1" applyAlignment="1">
      <alignment/>
    </xf>
    <xf numFmtId="49" fontId="1" fillId="0" borderId="0" xfId="0" applyNumberFormat="1" applyFont="1" applyFill="1" applyBorder="1" applyAlignment="1">
      <alignment/>
    </xf>
    <xf numFmtId="0" fontId="0" fillId="0" borderId="0" xfId="0" applyNumberFormat="1" applyFont="1" applyFill="1" applyBorder="1" applyAlignment="1" applyProtection="1">
      <alignment wrapText="1"/>
      <protection/>
    </xf>
    <xf numFmtId="180" fontId="1" fillId="0" borderId="13"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horizontal="left" vertical="center" wrapText="1"/>
    </xf>
    <xf numFmtId="0" fontId="5" fillId="0" borderId="0" xfId="0" applyFont="1" applyFill="1" applyBorder="1" applyAlignment="1">
      <alignment horizontal="left"/>
    </xf>
    <xf numFmtId="0" fontId="22" fillId="0" borderId="12" xfId="49" applyFont="1" applyFill="1" applyBorder="1" applyAlignment="1">
      <alignment horizontal="left"/>
      <protection/>
    </xf>
    <xf numFmtId="0" fontId="22" fillId="0" borderId="0" xfId="49" applyFont="1" applyFill="1" applyBorder="1" applyAlignment="1">
      <alignment horizontal="left"/>
      <protection/>
    </xf>
    <xf numFmtId="0" fontId="22" fillId="0" borderId="0" xfId="49" applyFont="1" applyFill="1" applyBorder="1" applyAlignment="1">
      <alignment horizontal="center"/>
      <protection/>
    </xf>
    <xf numFmtId="180" fontId="1" fillId="0" borderId="13" xfId="0" applyNumberFormat="1" applyFont="1" applyFill="1" applyBorder="1" applyAlignment="1">
      <alignment horizontal="center"/>
    </xf>
    <xf numFmtId="180" fontId="11" fillId="0" borderId="0" xfId="0" applyNumberFormat="1" applyFont="1" applyFill="1" applyBorder="1" applyAlignment="1">
      <alignment horizontal="left"/>
    </xf>
    <xf numFmtId="180" fontId="11" fillId="0" borderId="13" xfId="0" applyNumberFormat="1" applyFont="1" applyFill="1" applyBorder="1" applyAlignment="1">
      <alignment horizontal="center"/>
    </xf>
    <xf numFmtId="3" fontId="11" fillId="0" borderId="14" xfId="0" applyNumberFormat="1" applyFont="1" applyFill="1" applyBorder="1" applyAlignment="1">
      <alignment horizontal="left"/>
    </xf>
    <xf numFmtId="3" fontId="10" fillId="0" borderId="14" xfId="0" applyNumberFormat="1" applyFont="1" applyFill="1" applyBorder="1" applyAlignment="1">
      <alignment horizontal="left"/>
    </xf>
    <xf numFmtId="3" fontId="10" fillId="0" borderId="0" xfId="0" applyNumberFormat="1" applyFont="1" applyFill="1" applyBorder="1" applyAlignment="1">
      <alignment horizontal="left"/>
    </xf>
    <xf numFmtId="3" fontId="11" fillId="0" borderId="13" xfId="0" applyNumberFormat="1" applyFont="1" applyFill="1" applyBorder="1" applyAlignment="1">
      <alignment horizontal="center"/>
    </xf>
    <xf numFmtId="3" fontId="10" fillId="0" borderId="13" xfId="0" applyNumberFormat="1" applyFont="1" applyFill="1" applyBorder="1" applyAlignment="1">
      <alignment horizontal="left"/>
    </xf>
    <xf numFmtId="3" fontId="10" fillId="0" borderId="13" xfId="0" applyNumberFormat="1" applyFont="1" applyFill="1" applyBorder="1" applyAlignment="1">
      <alignment horizontal="center"/>
    </xf>
    <xf numFmtId="3" fontId="11" fillId="0" borderId="13" xfId="0" applyNumberFormat="1" applyFont="1" applyFill="1" applyBorder="1" applyAlignment="1">
      <alignment horizontal="left"/>
    </xf>
    <xf numFmtId="3" fontId="10" fillId="0" borderId="12" xfId="0" applyNumberFormat="1" applyFont="1" applyFill="1" applyBorder="1" applyAlignment="1">
      <alignment horizontal="left"/>
    </xf>
    <xf numFmtId="3" fontId="11" fillId="0" borderId="12" xfId="0" applyNumberFormat="1" applyFont="1" applyFill="1" applyBorder="1" applyAlignment="1">
      <alignment horizontal="left"/>
    </xf>
    <xf numFmtId="0" fontId="26" fillId="0" borderId="0" xfId="0" applyFont="1" applyFill="1" applyBorder="1" applyAlignment="1">
      <alignment horizontal="center"/>
    </xf>
    <xf numFmtId="0" fontId="10" fillId="0" borderId="0" xfId="0" applyFont="1" applyFill="1" applyAlignment="1">
      <alignment horizontal="left" wrapText="1"/>
    </xf>
    <xf numFmtId="0" fontId="0" fillId="0" borderId="0" xfId="0" applyFont="1" applyFill="1" applyAlignment="1">
      <alignment horizontal="left" wrapText="1"/>
    </xf>
    <xf numFmtId="0" fontId="13" fillId="0" borderId="0" xfId="0" applyFont="1" applyFill="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center" wrapText="1"/>
    </xf>
    <xf numFmtId="0" fontId="13" fillId="0" borderId="0" xfId="0" applyFont="1" applyFill="1" applyAlignment="1">
      <alignment horizontal="left"/>
    </xf>
    <xf numFmtId="0" fontId="15" fillId="0" borderId="0" xfId="0" applyFont="1" applyFill="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64" fillId="0" borderId="0" xfId="0" applyFont="1" applyFill="1" applyAlignment="1">
      <alignment horizontal="left" wrapText="1"/>
    </xf>
    <xf numFmtId="0" fontId="63" fillId="0" borderId="0" xfId="0" applyFont="1" applyAlignment="1">
      <alignment horizontal="left" wrapText="1"/>
    </xf>
    <xf numFmtId="0" fontId="65" fillId="0" borderId="0" xfId="0" applyFont="1" applyFill="1" applyAlignment="1">
      <alignment horizontal="left" wrapText="1"/>
    </xf>
    <xf numFmtId="0" fontId="64" fillId="0" borderId="0" xfId="0" applyFont="1" applyFill="1" applyAlignment="1">
      <alignment horizontal="center" wrapText="1"/>
    </xf>
    <xf numFmtId="0" fontId="22" fillId="0" borderId="0" xfId="50" applyFont="1" applyFill="1" applyBorder="1" applyAlignment="1">
      <alignment horizontal="center"/>
      <protection/>
    </xf>
    <xf numFmtId="0" fontId="22" fillId="0" borderId="18" xfId="50" applyFont="1" applyFill="1" applyBorder="1" applyAlignment="1">
      <alignment horizontal="center"/>
      <protection/>
    </xf>
    <xf numFmtId="180" fontId="1" fillId="0" borderId="13" xfId="0" applyNumberFormat="1" applyFont="1" applyFill="1" applyBorder="1" applyAlignment="1">
      <alignment horizontal="left"/>
    </xf>
    <xf numFmtId="0" fontId="0" fillId="0" borderId="0" xfId="0" applyAlignment="1">
      <alignment horizontal="left"/>
    </xf>
    <xf numFmtId="0" fontId="0" fillId="0" borderId="0" xfId="0" applyAlignment="1">
      <alignment horizontal="left" vertical="center" wrapText="1"/>
    </xf>
    <xf numFmtId="0" fontId="5" fillId="0" borderId="13" xfId="0" applyFont="1" applyFill="1" applyBorder="1" applyAlignment="1">
      <alignment horizontal="left"/>
    </xf>
    <xf numFmtId="0" fontId="0" fillId="0" borderId="13" xfId="0" applyBorder="1" applyAlignment="1">
      <alignment horizontal="left"/>
    </xf>
    <xf numFmtId="0" fontId="22" fillId="0" borderId="12" xfId="50" applyFont="1" applyFill="1" applyBorder="1" applyAlignment="1">
      <alignment horizontal="left"/>
      <protection/>
    </xf>
    <xf numFmtId="0" fontId="22" fillId="0" borderId="0" xfId="50" applyFont="1" applyFill="1" applyBorder="1" applyAlignment="1">
      <alignment horizontal="left"/>
      <protection/>
    </xf>
    <xf numFmtId="0" fontId="66" fillId="0" borderId="0" xfId="0" applyFont="1" applyFill="1" applyAlignment="1">
      <alignment horizontal="left" wrapText="1"/>
    </xf>
    <xf numFmtId="0" fontId="64" fillId="0" borderId="0" xfId="0" applyFont="1" applyAlignment="1">
      <alignment horizontal="left" wrapText="1"/>
    </xf>
    <xf numFmtId="0" fontId="6" fillId="0" borderId="13" xfId="0" applyFont="1" applyFill="1" applyBorder="1" applyAlignment="1">
      <alignment horizontal="left"/>
    </xf>
    <xf numFmtId="0" fontId="6" fillId="0" borderId="0" xfId="0" applyFont="1" applyFill="1" applyAlignment="1">
      <alignment horizontal="left"/>
    </xf>
    <xf numFmtId="0" fontId="4" fillId="0" borderId="0" xfId="0" applyFont="1" applyFill="1" applyBorder="1" applyAlignment="1">
      <alignment horizontal="left" vertical="center" wrapText="1"/>
    </xf>
    <xf numFmtId="0" fontId="4" fillId="0" borderId="0" xfId="0" applyFont="1" applyFill="1" applyAlignment="1">
      <alignment horizontal="left"/>
    </xf>
    <xf numFmtId="3" fontId="14" fillId="0" borderId="14" xfId="0" applyNumberFormat="1" applyFont="1" applyFill="1" applyBorder="1" applyAlignment="1">
      <alignment horizontal="left"/>
    </xf>
    <xf numFmtId="0" fontId="11" fillId="0" borderId="0" xfId="0" applyFont="1" applyFill="1" applyAlignment="1">
      <alignment horizontal="left"/>
    </xf>
    <xf numFmtId="0" fontId="22" fillId="0" borderId="18" xfId="49" applyFont="1" applyFill="1" applyBorder="1" applyAlignment="1">
      <alignment horizontal="center"/>
      <protection/>
    </xf>
    <xf numFmtId="0" fontId="22" fillId="0" borderId="0" xfId="49" applyFont="1" applyFill="1" applyAlignment="1">
      <alignment horizontal="left"/>
      <protection/>
    </xf>
    <xf numFmtId="0" fontId="15" fillId="0" borderId="0" xfId="0" applyFont="1" applyFill="1" applyAlignment="1">
      <alignment horizontal="left"/>
    </xf>
    <xf numFmtId="0" fontId="6" fillId="0" borderId="0" xfId="0" applyFont="1" applyFill="1" applyAlignment="1">
      <alignment horizontal="left" vertical="top" wrapText="1"/>
    </xf>
    <xf numFmtId="0" fontId="6" fillId="0" borderId="0" xfId="0" applyFont="1" applyFill="1" applyBorder="1" applyAlignment="1">
      <alignment horizontal="left"/>
    </xf>
    <xf numFmtId="0" fontId="13" fillId="0" borderId="0" xfId="0" applyFont="1" applyFill="1" applyAlignment="1">
      <alignment horizontal="left" vertical="top" wrapText="1"/>
    </xf>
    <xf numFmtId="0" fontId="1" fillId="0" borderId="11" xfId="49" applyFont="1" applyFill="1" applyBorder="1" applyAlignment="1">
      <alignment horizontal="left" vertical="top"/>
      <protection/>
    </xf>
    <xf numFmtId="0" fontId="1" fillId="0" borderId="18" xfId="49" applyFont="1" applyFill="1" applyBorder="1" applyAlignment="1">
      <alignment horizontal="left" vertical="top"/>
      <protection/>
    </xf>
    <xf numFmtId="49" fontId="1" fillId="0" borderId="11" xfId="49" applyNumberFormat="1" applyFont="1" applyFill="1" applyBorder="1" applyAlignment="1">
      <alignment horizontal="left" vertical="top"/>
      <protection/>
    </xf>
    <xf numFmtId="49" fontId="1" fillId="0" borderId="18" xfId="49" applyNumberFormat="1" applyFont="1" applyFill="1" applyBorder="1" applyAlignment="1">
      <alignment horizontal="left" vertical="top"/>
      <protection/>
    </xf>
    <xf numFmtId="0" fontId="4" fillId="0" borderId="0" xfId="0" applyFont="1" applyFill="1" applyBorder="1" applyAlignment="1">
      <alignment horizontal="left" wrapText="1"/>
    </xf>
    <xf numFmtId="0" fontId="1" fillId="0" borderId="10" xfId="49" applyFont="1" applyFill="1" applyBorder="1" applyAlignment="1">
      <alignment horizontal="left" vertical="top"/>
      <protection/>
    </xf>
    <xf numFmtId="0" fontId="1" fillId="0" borderId="17" xfId="49" applyFont="1" applyFill="1" applyBorder="1" applyAlignment="1">
      <alignment horizontal="left" vertical="top"/>
      <protection/>
    </xf>
    <xf numFmtId="49" fontId="1" fillId="0" borderId="10" xfId="49" applyNumberFormat="1" applyFont="1" applyFill="1" applyBorder="1" applyAlignment="1">
      <alignment horizontal="left" vertical="top"/>
      <protection/>
    </xf>
    <xf numFmtId="49" fontId="1" fillId="0" borderId="17" xfId="49" applyNumberFormat="1" applyFont="1" applyFill="1" applyBorder="1" applyAlignment="1">
      <alignment horizontal="left" vertical="top"/>
      <protection/>
    </xf>
    <xf numFmtId="0" fontId="63" fillId="0" borderId="0" xfId="0" applyFont="1" applyFill="1" applyAlignment="1">
      <alignment horizontal="left" wrapText="1"/>
    </xf>
    <xf numFmtId="0" fontId="6" fillId="0" borderId="0" xfId="0" applyFont="1" applyFill="1" applyBorder="1" applyAlignment="1">
      <alignment horizontal="center"/>
    </xf>
    <xf numFmtId="0" fontId="6" fillId="0" borderId="13" xfId="0" applyFont="1" applyFill="1" applyBorder="1" applyAlignment="1">
      <alignment horizontal="center"/>
    </xf>
    <xf numFmtId="0" fontId="1" fillId="0" borderId="0" xfId="49" applyFont="1" applyFill="1" applyBorder="1" applyAlignment="1">
      <alignment horizontal="center"/>
      <protection/>
    </xf>
    <xf numFmtId="0" fontId="1" fillId="0" borderId="18" xfId="49" applyFont="1" applyFill="1" applyBorder="1" applyAlignment="1">
      <alignment horizontal="center"/>
      <protection/>
    </xf>
    <xf numFmtId="0" fontId="1" fillId="0" borderId="11" xfId="49" applyFont="1" applyFill="1" applyBorder="1" applyAlignment="1">
      <alignment horizontal="center"/>
      <protection/>
    </xf>
    <xf numFmtId="0" fontId="1" fillId="0" borderId="10" xfId="49" applyFont="1" applyFill="1" applyBorder="1" applyAlignment="1">
      <alignment horizontal="center" vertical="top"/>
      <protection/>
    </xf>
    <xf numFmtId="0" fontId="1" fillId="0" borderId="17" xfId="49" applyFont="1" applyFill="1" applyBorder="1" applyAlignment="1">
      <alignment horizontal="center" vertical="top"/>
      <protection/>
    </xf>
    <xf numFmtId="0" fontId="66" fillId="0" borderId="0" xfId="0" applyFont="1" applyFill="1" applyAlignment="1">
      <alignment horizontal="left" vertical="top" wrapText="1"/>
    </xf>
    <xf numFmtId="0" fontId="7" fillId="0" borderId="12" xfId="0" applyFont="1" applyFill="1" applyBorder="1" applyAlignment="1">
      <alignment horizontal="left"/>
    </xf>
    <xf numFmtId="0" fontId="1" fillId="0" borderId="0" xfId="0" applyFont="1" applyFill="1" applyAlignment="1">
      <alignment/>
    </xf>
    <xf numFmtId="0" fontId="4" fillId="0" borderId="0" xfId="0" applyFont="1" applyFill="1" applyAlignment="1">
      <alignment horizontal="left" vertical="center" wrapText="1"/>
    </xf>
    <xf numFmtId="0" fontId="4" fillId="0" borderId="0" xfId="0" applyFont="1" applyFill="1" applyAlignment="1">
      <alignment horizontal="left" wrapText="1"/>
    </xf>
    <xf numFmtId="180" fontId="9" fillId="0" borderId="13" xfId="0" applyNumberFormat="1" applyFont="1" applyFill="1" applyBorder="1" applyAlignment="1">
      <alignment horizontal="center"/>
    </xf>
    <xf numFmtId="0" fontId="10" fillId="0" borderId="0" xfId="0" applyFont="1" applyFill="1" applyAlignment="1">
      <alignment horizontal="left"/>
    </xf>
    <xf numFmtId="0" fontId="1" fillId="0" borderId="10" xfId="0" applyFont="1" applyFill="1" applyBorder="1" applyAlignment="1">
      <alignment horizontal="left"/>
    </xf>
    <xf numFmtId="0" fontId="1" fillId="0" borderId="17" xfId="0" applyFont="1" applyFill="1" applyBorder="1" applyAlignment="1">
      <alignment horizontal="left"/>
    </xf>
    <xf numFmtId="4" fontId="1" fillId="0" borderId="10" xfId="0" applyNumberFormat="1" applyFont="1" applyFill="1" applyBorder="1" applyAlignment="1">
      <alignment horizontal="left"/>
    </xf>
    <xf numFmtId="4" fontId="1" fillId="0" borderId="17" xfId="0" applyNumberFormat="1" applyFont="1" applyFill="1" applyBorder="1" applyAlignment="1">
      <alignment horizontal="left"/>
    </xf>
    <xf numFmtId="4" fontId="1" fillId="0" borderId="12" xfId="0" applyNumberFormat="1" applyFont="1" applyFill="1" applyBorder="1" applyAlignment="1">
      <alignment horizontal="left"/>
    </xf>
    <xf numFmtId="3" fontId="1" fillId="0" borderId="10" xfId="0" applyNumberFormat="1" applyFont="1" applyFill="1" applyBorder="1" applyAlignment="1">
      <alignment horizontal="left"/>
    </xf>
    <xf numFmtId="3" fontId="1" fillId="0" borderId="12" xfId="0" applyNumberFormat="1" applyFont="1" applyFill="1" applyBorder="1" applyAlignment="1">
      <alignment horizontal="left"/>
    </xf>
    <xf numFmtId="0" fontId="8" fillId="0" borderId="18" xfId="0" applyFont="1" applyFill="1" applyBorder="1" applyAlignment="1">
      <alignment horizontal="left"/>
    </xf>
    <xf numFmtId="0" fontId="1" fillId="0" borderId="11" xfId="0" applyFont="1" applyFill="1" applyBorder="1" applyAlignment="1">
      <alignment horizontal="left"/>
    </xf>
    <xf numFmtId="0" fontId="1" fillId="0" borderId="18" xfId="0" applyFont="1" applyFill="1" applyBorder="1" applyAlignment="1">
      <alignment horizontal="left"/>
    </xf>
    <xf numFmtId="4" fontId="1" fillId="0" borderId="11" xfId="0" applyNumberFormat="1" applyFont="1" applyFill="1" applyBorder="1" applyAlignment="1">
      <alignment horizontal="left"/>
    </xf>
    <xf numFmtId="4"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3" fontId="1" fillId="0" borderId="11" xfId="0" applyNumberFormat="1" applyFont="1" applyFill="1" applyBorder="1" applyAlignment="1">
      <alignment horizontal="left"/>
    </xf>
    <xf numFmtId="3" fontId="1" fillId="0" borderId="0" xfId="0" applyNumberFormat="1" applyFont="1" applyFill="1" applyBorder="1" applyAlignment="1">
      <alignment horizontal="left"/>
    </xf>
    <xf numFmtId="49" fontId="1" fillId="0" borderId="11" xfId="0" applyNumberFormat="1" applyFont="1" applyFill="1" applyBorder="1" applyAlignment="1">
      <alignment horizontal="left"/>
    </xf>
    <xf numFmtId="49" fontId="1" fillId="0" borderId="18" xfId="0" applyNumberFormat="1" applyFont="1" applyFill="1" applyBorder="1" applyAlignment="1">
      <alignment horizontal="left"/>
    </xf>
    <xf numFmtId="49" fontId="1" fillId="0" borderId="0" xfId="0" applyNumberFormat="1" applyFont="1" applyFill="1" applyBorder="1" applyAlignment="1">
      <alignment horizontal="left"/>
    </xf>
    <xf numFmtId="180" fontId="11" fillId="0" borderId="12" xfId="0" applyNumberFormat="1" applyFont="1" applyFill="1" applyBorder="1" applyAlignment="1">
      <alignment horizontal="left"/>
    </xf>
    <xf numFmtId="0" fontId="25" fillId="0" borderId="0" xfId="0" applyFont="1" applyFill="1" applyAlignment="1">
      <alignment horizontal="left" vertical="top" wrapText="1"/>
    </xf>
    <xf numFmtId="0" fontId="1" fillId="0" borderId="0" xfId="0" applyFont="1" applyFill="1" applyBorder="1" applyAlignment="1">
      <alignment horizontal="left"/>
    </xf>
    <xf numFmtId="0" fontId="8" fillId="0" borderId="13" xfId="0" applyFont="1" applyFill="1" applyBorder="1" applyAlignment="1">
      <alignment horizontal="left"/>
    </xf>
    <xf numFmtId="180" fontId="18" fillId="0" borderId="12" xfId="0" applyNumberFormat="1" applyFont="1" applyFill="1" applyBorder="1" applyAlignment="1">
      <alignment horizontal="left"/>
    </xf>
    <xf numFmtId="180" fontId="18" fillId="0" borderId="13" xfId="0" applyNumberFormat="1" applyFont="1" applyFill="1" applyBorder="1" applyAlignment="1">
      <alignment horizontal="left"/>
    </xf>
    <xf numFmtId="0" fontId="7" fillId="0" borderId="0" xfId="0" applyFont="1" applyFill="1" applyAlignment="1">
      <alignment horizontal="center"/>
    </xf>
    <xf numFmtId="3" fontId="8" fillId="0" borderId="13" xfId="0" applyNumberFormat="1" applyFont="1" applyFill="1" applyBorder="1" applyAlignment="1">
      <alignment horizontal="center"/>
    </xf>
    <xf numFmtId="180" fontId="11" fillId="0" borderId="14" xfId="0" applyNumberFormat="1" applyFont="1" applyFill="1" applyBorder="1" applyAlignment="1">
      <alignment horizontal="left"/>
    </xf>
    <xf numFmtId="180" fontId="10" fillId="0" borderId="14" xfId="0" applyNumberFormat="1" applyFont="1" applyFill="1" applyBorder="1" applyAlignment="1">
      <alignment horizontal="left"/>
    </xf>
    <xf numFmtId="180" fontId="10" fillId="0" borderId="0" xfId="0" applyNumberFormat="1" applyFont="1" applyFill="1" applyBorder="1" applyAlignment="1">
      <alignment horizontal="left"/>
    </xf>
    <xf numFmtId="0" fontId="10" fillId="0" borderId="13" xfId="0" applyFont="1" applyFill="1" applyBorder="1" applyAlignment="1">
      <alignment horizontal="left"/>
    </xf>
    <xf numFmtId="180" fontId="14" fillId="0" borderId="14" xfId="0" applyNumberFormat="1" applyFont="1" applyFill="1" applyBorder="1" applyAlignment="1">
      <alignment horizontal="left"/>
    </xf>
    <xf numFmtId="180" fontId="10" fillId="0" borderId="12" xfId="0" applyNumberFormat="1" applyFont="1" applyFill="1" applyBorder="1" applyAlignment="1">
      <alignment horizontal="left"/>
    </xf>
    <xf numFmtId="0" fontId="19" fillId="0" borderId="0" xfId="0" applyFont="1" applyFill="1" applyAlignment="1">
      <alignment horizontal="left"/>
    </xf>
    <xf numFmtId="0" fontId="13" fillId="0" borderId="0" xfId="0" applyFont="1" applyAlignment="1">
      <alignment horizontal="left" vertical="top" wrapText="1"/>
    </xf>
    <xf numFmtId="180" fontId="11" fillId="0" borderId="13" xfId="48" applyNumberFormat="1" applyFont="1" applyFill="1" applyBorder="1" applyAlignment="1">
      <alignment horizontal="left"/>
      <protection/>
    </xf>
    <xf numFmtId="180" fontId="10" fillId="0" borderId="0" xfId="49" applyNumberFormat="1" applyFont="1" applyFill="1" applyAlignment="1">
      <alignment horizontal="left"/>
      <protection/>
    </xf>
    <xf numFmtId="180" fontId="11" fillId="0" borderId="13" xfId="0" applyNumberFormat="1" applyFont="1" applyFill="1" applyBorder="1" applyAlignment="1">
      <alignment horizontal="left"/>
    </xf>
    <xf numFmtId="180" fontId="11" fillId="0" borderId="14" xfId="48" applyNumberFormat="1" applyFont="1" applyFill="1" applyBorder="1" applyAlignment="1">
      <alignment horizontal="left"/>
      <protection/>
    </xf>
    <xf numFmtId="0" fontId="10" fillId="0" borderId="13" xfId="48" applyFont="1" applyFill="1" applyBorder="1" applyAlignment="1">
      <alignment horizontal="left"/>
      <protection/>
    </xf>
    <xf numFmtId="0" fontId="10" fillId="0" borderId="0" xfId="49" applyFont="1" applyFill="1" applyAlignment="1">
      <alignment horizontal="left"/>
      <protection/>
    </xf>
    <xf numFmtId="180" fontId="10" fillId="0" borderId="14" xfId="48" applyNumberFormat="1" applyFont="1" applyFill="1" applyBorder="1" applyAlignment="1">
      <alignment horizontal="left"/>
      <protection/>
    </xf>
    <xf numFmtId="180" fontId="10" fillId="0" borderId="12" xfId="48" applyNumberFormat="1" applyFont="1" applyFill="1" applyBorder="1" applyAlignment="1">
      <alignment horizontal="left"/>
      <protection/>
    </xf>
    <xf numFmtId="0" fontId="11" fillId="0" borderId="13" xfId="48" applyFont="1" applyFill="1" applyBorder="1" applyAlignment="1">
      <alignment horizontal="left"/>
      <protection/>
    </xf>
    <xf numFmtId="0" fontId="1" fillId="0" borderId="13" xfId="0" applyFont="1" applyFill="1" applyBorder="1" applyAlignment="1">
      <alignment horizontal="left"/>
    </xf>
    <xf numFmtId="0" fontId="1" fillId="0" borderId="0" xfId="0" applyFont="1" applyFill="1" applyAlignment="1">
      <alignment horizontal="center"/>
    </xf>
    <xf numFmtId="0" fontId="1" fillId="0" borderId="18" xfId="0" applyFont="1" applyFill="1" applyBorder="1" applyAlignment="1">
      <alignment horizontal="center"/>
    </xf>
    <xf numFmtId="0" fontId="1" fillId="0" borderId="12" xfId="0" applyFont="1" applyFill="1" applyBorder="1" applyAlignment="1">
      <alignment horizontal="center"/>
    </xf>
    <xf numFmtId="0" fontId="1" fillId="0" borderId="17" xfId="0" applyFont="1" applyFill="1" applyBorder="1" applyAlignment="1">
      <alignment horizontal="center"/>
    </xf>
    <xf numFmtId="180" fontId="10" fillId="0" borderId="0" xfId="0" applyNumberFormat="1" applyFont="1" applyFill="1" applyAlignment="1">
      <alignment horizontal="left"/>
    </xf>
    <xf numFmtId="180" fontId="10" fillId="0" borderId="13" xfId="0" applyNumberFormat="1" applyFont="1" applyFill="1" applyBorder="1" applyAlignment="1">
      <alignment horizontal="left"/>
    </xf>
    <xf numFmtId="0" fontId="22" fillId="0" borderId="0" xfId="0" applyFont="1" applyFill="1" applyAlignment="1">
      <alignment horizontal="center"/>
    </xf>
    <xf numFmtId="0" fontId="22" fillId="0" borderId="18" xfId="0" applyFont="1" applyFill="1" applyBorder="1" applyAlignment="1">
      <alignment horizontal="center"/>
    </xf>
    <xf numFmtId="0" fontId="22" fillId="0" borderId="12" xfId="0" applyFont="1" applyFill="1" applyBorder="1" applyAlignment="1">
      <alignment horizontal="center"/>
    </xf>
    <xf numFmtId="0" fontId="22" fillId="0" borderId="17" xfId="0" applyFont="1" applyFill="1" applyBorder="1" applyAlignment="1">
      <alignment horizontal="center"/>
    </xf>
    <xf numFmtId="0" fontId="17" fillId="0" borderId="0" xfId="0" applyFont="1" applyAlignment="1">
      <alignment horizontal="left"/>
    </xf>
    <xf numFmtId="0" fontId="10" fillId="0" borderId="0" xfId="0" applyFont="1" applyAlignment="1">
      <alignment horizontal="left"/>
    </xf>
    <xf numFmtId="0" fontId="17" fillId="0" borderId="0" xfId="0" applyFont="1" applyFill="1" applyAlignment="1">
      <alignment horizontal="left"/>
    </xf>
    <xf numFmtId="180" fontId="11" fillId="0" borderId="0" xfId="0" applyNumberFormat="1" applyFont="1" applyFill="1" applyAlignment="1">
      <alignment horizontal="left"/>
    </xf>
    <xf numFmtId="180" fontId="1" fillId="0" borderId="0" xfId="0" applyNumberFormat="1" applyFont="1" applyFill="1" applyAlignment="1">
      <alignment horizontal="center"/>
    </xf>
    <xf numFmtId="180" fontId="1" fillId="0" borderId="18" xfId="0" applyNumberFormat="1" applyFont="1" applyFill="1" applyBorder="1" applyAlignment="1">
      <alignment horizontal="center"/>
    </xf>
    <xf numFmtId="180" fontId="24" fillId="0" borderId="13" xfId="0" applyNumberFormat="1" applyFont="1" applyFill="1" applyBorder="1" applyAlignment="1">
      <alignment horizontal="center"/>
    </xf>
    <xf numFmtId="0" fontId="3" fillId="0" borderId="0" xfId="0" applyFont="1" applyFill="1" applyAlignment="1">
      <alignment horizontal="left"/>
    </xf>
    <xf numFmtId="0" fontId="5" fillId="0" borderId="0" xfId="0" applyFont="1" applyFill="1" applyAlignment="1">
      <alignment horizontal="left"/>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InputDati" xfId="46"/>
    <cellStyle name="Normale_stampa_04" xfId="47"/>
    <cellStyle name="Normale_T_010203_010" xfId="48"/>
    <cellStyle name="Normale_T_010203_020" xfId="49"/>
    <cellStyle name="Normale_T_010203_020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14"/>
  <sheetViews>
    <sheetView tabSelected="1" zoomScalePageLayoutView="0" workbookViewId="0" topLeftCell="A1">
      <pane ySplit="8" topLeftCell="A9" activePane="bottomLeft" state="frozen"/>
      <selection pane="topLeft" activeCell="A1" sqref="A1:M1"/>
      <selection pane="bottomLeft" activeCell="A1" sqref="A1:H1"/>
    </sheetView>
  </sheetViews>
  <sheetFormatPr defaultColWidth="9.140625" defaultRowHeight="12.75"/>
  <cols>
    <col min="1" max="1" width="1.7109375" style="270" customWidth="1"/>
    <col min="2" max="2" width="28.140625" style="270" customWidth="1"/>
    <col min="3" max="7" width="14.28125" style="270" customWidth="1"/>
    <col min="8" max="8" width="14.28125" style="328" customWidth="1"/>
    <col min="9" max="16384" width="9.140625" style="270" customWidth="1"/>
  </cols>
  <sheetData>
    <row r="1" spans="1:8" s="326" customFormat="1" ht="12.75" customHeight="1">
      <c r="A1" s="333"/>
      <c r="B1" s="333"/>
      <c r="C1" s="333"/>
      <c r="D1" s="333"/>
      <c r="E1" s="333"/>
      <c r="F1" s="333"/>
      <c r="G1" s="333"/>
      <c r="H1" s="333"/>
    </row>
    <row r="2" spans="1:8" s="329" customFormat="1" ht="30" customHeight="1">
      <c r="A2" s="334" t="s">
        <v>850</v>
      </c>
      <c r="B2" s="334"/>
      <c r="C2" s="334"/>
      <c r="D2" s="334"/>
      <c r="E2" s="334"/>
      <c r="F2" s="334"/>
      <c r="G2" s="334"/>
      <c r="H2" s="334"/>
    </row>
    <row r="3" spans="1:8" s="235" customFormat="1" ht="12.75" customHeight="1">
      <c r="A3" s="335"/>
      <c r="B3" s="335"/>
      <c r="C3" s="335"/>
      <c r="D3" s="335"/>
      <c r="E3" s="335"/>
      <c r="F3" s="335"/>
      <c r="G3" s="335"/>
      <c r="H3" s="335"/>
    </row>
    <row r="4" spans="1:8" s="235" customFormat="1" ht="12.75" customHeight="1">
      <c r="A4" s="335"/>
      <c r="B4" s="335"/>
      <c r="C4" s="335"/>
      <c r="D4" s="335"/>
      <c r="E4" s="335"/>
      <c r="F4" s="335"/>
      <c r="G4" s="335"/>
      <c r="H4" s="335"/>
    </row>
    <row r="5" spans="1:8" s="287" customFormat="1" ht="12.75" customHeight="1">
      <c r="A5" s="336"/>
      <c r="B5" s="336"/>
      <c r="C5" s="317" t="s">
        <v>1</v>
      </c>
      <c r="D5" s="317" t="s">
        <v>2</v>
      </c>
      <c r="E5" s="317" t="s">
        <v>3</v>
      </c>
      <c r="F5" s="317" t="s">
        <v>4</v>
      </c>
      <c r="G5" s="317" t="s">
        <v>5</v>
      </c>
      <c r="H5" s="317" t="s">
        <v>6</v>
      </c>
    </row>
    <row r="6" spans="1:8" s="287" customFormat="1" ht="12.75" customHeight="1">
      <c r="A6" s="337"/>
      <c r="B6" s="337"/>
      <c r="C6" s="318" t="s">
        <v>7</v>
      </c>
      <c r="D6" s="318" t="s">
        <v>7</v>
      </c>
      <c r="E6" s="318" t="s">
        <v>8</v>
      </c>
      <c r="F6" s="318" t="s">
        <v>9</v>
      </c>
      <c r="G6" s="318" t="s">
        <v>10</v>
      </c>
      <c r="H6" s="318" t="s">
        <v>277</v>
      </c>
    </row>
    <row r="7" spans="1:8" s="287" customFormat="1" ht="12.75" customHeight="1">
      <c r="A7" s="338"/>
      <c r="B7" s="338"/>
      <c r="C7" s="319" t="s">
        <v>944</v>
      </c>
      <c r="D7" s="319" t="s">
        <v>945</v>
      </c>
      <c r="E7" s="319" t="s">
        <v>946</v>
      </c>
      <c r="F7" s="320" t="s">
        <v>947</v>
      </c>
      <c r="G7" s="320" t="s">
        <v>948</v>
      </c>
      <c r="H7" s="321" t="s">
        <v>949</v>
      </c>
    </row>
    <row r="8" spans="1:8" s="262" customFormat="1" ht="12.75" customHeight="1">
      <c r="A8" s="339"/>
      <c r="B8" s="339"/>
      <c r="C8" s="330"/>
      <c r="D8" s="330"/>
      <c r="E8" s="330"/>
      <c r="F8" s="330"/>
      <c r="G8" s="330"/>
      <c r="H8" s="330"/>
    </row>
    <row r="9" spans="1:8" s="263" customFormat="1" ht="12.75" customHeight="1">
      <c r="A9" s="340" t="s">
        <v>18</v>
      </c>
      <c r="B9" s="340"/>
      <c r="C9" s="169">
        <v>4299.4469123089075</v>
      </c>
      <c r="D9" s="169">
        <v>5354.112108518062</v>
      </c>
      <c r="E9" s="212">
        <v>78.7</v>
      </c>
      <c r="F9" s="169">
        <v>100</v>
      </c>
      <c r="G9" s="169" t="s">
        <v>19</v>
      </c>
      <c r="H9" s="169">
        <v>1500000</v>
      </c>
    </row>
    <row r="10" spans="1:8" s="263" customFormat="1" ht="12.75" customHeight="1">
      <c r="A10" s="341"/>
      <c r="B10" s="341"/>
      <c r="C10" s="21"/>
      <c r="D10" s="21"/>
      <c r="E10" s="21"/>
      <c r="F10" s="21"/>
      <c r="G10" s="21"/>
      <c r="H10" s="21"/>
    </row>
    <row r="11" spans="1:8" s="264" customFormat="1" ht="12.75" customHeight="1">
      <c r="A11" s="342" t="s">
        <v>20</v>
      </c>
      <c r="B11" s="342"/>
      <c r="C11" s="25">
        <v>2930.5683940703816</v>
      </c>
      <c r="D11" s="25">
        <v>5249.553801100948</v>
      </c>
      <c r="E11" s="25" t="s">
        <v>19</v>
      </c>
      <c r="F11" s="25" t="s">
        <v>19</v>
      </c>
      <c r="G11" s="25" t="s">
        <v>19</v>
      </c>
      <c r="H11" s="25">
        <v>22412856</v>
      </c>
    </row>
    <row r="12" spans="1:8" s="265" customFormat="1" ht="12.75" customHeight="1">
      <c r="A12" s="343" t="s">
        <v>21</v>
      </c>
      <c r="B12" s="343"/>
      <c r="C12" s="29">
        <v>2868.0225587299306</v>
      </c>
      <c r="D12" s="29">
        <v>5411.012086487727</v>
      </c>
      <c r="E12" s="29" t="s">
        <v>19</v>
      </c>
      <c r="F12" s="29" t="s">
        <v>19</v>
      </c>
      <c r="G12" s="29" t="s">
        <v>19</v>
      </c>
      <c r="H12" s="29">
        <v>6172820</v>
      </c>
    </row>
    <row r="13" spans="1:8" s="265" customFormat="1" ht="12.75" customHeight="1">
      <c r="A13" s="32"/>
      <c r="B13" s="33" t="s">
        <v>22</v>
      </c>
      <c r="C13" s="29">
        <v>3131.4141722488043</v>
      </c>
      <c r="D13" s="29">
        <v>6802.85220261438</v>
      </c>
      <c r="E13" s="29" t="s">
        <v>19</v>
      </c>
      <c r="F13" s="29" t="s">
        <v>19</v>
      </c>
      <c r="G13" s="29" t="s">
        <v>19</v>
      </c>
      <c r="H13" s="29">
        <v>1333242</v>
      </c>
    </row>
    <row r="14" spans="1:8" s="265" customFormat="1" ht="12.75" customHeight="1">
      <c r="A14" s="32"/>
      <c r="B14" s="33" t="s">
        <v>23</v>
      </c>
      <c r="C14" s="29">
        <v>2408.7842507970254</v>
      </c>
      <c r="D14" s="29">
        <v>6040.156765865904</v>
      </c>
      <c r="E14" s="29" t="s">
        <v>19</v>
      </c>
      <c r="F14" s="29" t="s">
        <v>19</v>
      </c>
      <c r="G14" s="29" t="s">
        <v>19</v>
      </c>
      <c r="H14" s="29">
        <v>1863894</v>
      </c>
    </row>
    <row r="15" spans="1:8" s="265" customFormat="1" ht="12.75" customHeight="1">
      <c r="A15" s="32"/>
      <c r="B15" s="34" t="s">
        <v>24</v>
      </c>
      <c r="C15" s="29">
        <v>3032.0856590829876</v>
      </c>
      <c r="D15" s="29">
        <v>3314.910564656675</v>
      </c>
      <c r="E15" s="29" t="s">
        <v>19</v>
      </c>
      <c r="F15" s="29" t="s">
        <v>19</v>
      </c>
      <c r="G15" s="29" t="s">
        <v>19</v>
      </c>
      <c r="H15" s="29">
        <v>2975684</v>
      </c>
    </row>
    <row r="16" spans="1:8" s="265" customFormat="1" ht="12.75" customHeight="1">
      <c r="A16" s="343" t="s">
        <v>25</v>
      </c>
      <c r="B16" s="343"/>
      <c r="C16" s="29">
        <v>2891.4074115983026</v>
      </c>
      <c r="D16" s="29">
        <v>8385.388354632587</v>
      </c>
      <c r="E16" s="29" t="s">
        <v>19</v>
      </c>
      <c r="F16" s="29" t="s">
        <v>19</v>
      </c>
      <c r="G16" s="29" t="s">
        <v>19</v>
      </c>
      <c r="H16" s="29">
        <v>4646027</v>
      </c>
    </row>
    <row r="17" spans="1:8" s="265" customFormat="1" ht="12.75" customHeight="1">
      <c r="A17" s="32"/>
      <c r="B17" s="33" t="s">
        <v>26</v>
      </c>
      <c r="C17" s="29">
        <v>2444.8795141242936</v>
      </c>
      <c r="D17" s="29">
        <v>10428.501752283108</v>
      </c>
      <c r="E17" s="29" t="s">
        <v>19</v>
      </c>
      <c r="F17" s="29" t="s">
        <v>19</v>
      </c>
      <c r="G17" s="29" t="s">
        <v>19</v>
      </c>
      <c r="H17" s="29">
        <v>824483</v>
      </c>
    </row>
    <row r="18" spans="1:8" s="265" customFormat="1" ht="12.75" customHeight="1">
      <c r="A18" s="32"/>
      <c r="B18" s="33" t="s">
        <v>27</v>
      </c>
      <c r="C18" s="29">
        <v>2999.663464305479</v>
      </c>
      <c r="D18" s="29">
        <v>8048.4085276409405</v>
      </c>
      <c r="E18" s="29" t="s">
        <v>19</v>
      </c>
      <c r="F18" s="29" t="s">
        <v>19</v>
      </c>
      <c r="G18" s="29" t="s">
        <v>19</v>
      </c>
      <c r="H18" s="29">
        <v>1817351</v>
      </c>
    </row>
    <row r="19" spans="1:8" s="265" customFormat="1" ht="12.75" customHeight="1">
      <c r="A19" s="35"/>
      <c r="B19" s="33" t="s">
        <v>28</v>
      </c>
      <c r="C19" s="29">
        <v>3177.4755651755654</v>
      </c>
      <c r="D19" s="29">
        <v>6943.114618004864</v>
      </c>
      <c r="E19" s="29" t="s">
        <v>19</v>
      </c>
      <c r="F19" s="29" t="s">
        <v>19</v>
      </c>
      <c r="G19" s="29" t="s">
        <v>19</v>
      </c>
      <c r="H19" s="29">
        <v>2004193</v>
      </c>
    </row>
    <row r="20" spans="1:8" s="265" customFormat="1" ht="12.75" customHeight="1">
      <c r="A20" s="344" t="s">
        <v>29</v>
      </c>
      <c r="B20" s="344"/>
      <c r="C20" s="37">
        <v>3005.3399584829317</v>
      </c>
      <c r="D20" s="37">
        <v>3407.281712381689</v>
      </c>
      <c r="E20" s="37" t="s">
        <v>19</v>
      </c>
      <c r="F20" s="37" t="s">
        <v>19</v>
      </c>
      <c r="G20" s="37" t="s">
        <v>19</v>
      </c>
      <c r="H20" s="37">
        <v>11594009</v>
      </c>
    </row>
    <row r="21" spans="1:8" s="265" customFormat="1" ht="12.75" customHeight="1">
      <c r="A21" s="345"/>
      <c r="B21" s="345"/>
      <c r="C21" s="35"/>
      <c r="D21" s="35"/>
      <c r="E21" s="35"/>
      <c r="F21" s="35"/>
      <c r="G21" s="35"/>
      <c r="H21" s="35"/>
    </row>
    <row r="22" spans="1:8" s="264" customFormat="1" ht="12.75" customHeight="1">
      <c r="A22" s="342" t="s">
        <v>691</v>
      </c>
      <c r="B22" s="342"/>
      <c r="C22" s="25">
        <v>3517.377934902838</v>
      </c>
      <c r="D22" s="25">
        <v>4232.531681410878</v>
      </c>
      <c r="E22" s="25" t="s">
        <v>19</v>
      </c>
      <c r="F22" s="25" t="s">
        <v>19</v>
      </c>
      <c r="G22" s="25" t="s">
        <v>19</v>
      </c>
      <c r="H22" s="25">
        <v>15017774</v>
      </c>
    </row>
    <row r="23" spans="1:8" s="265" customFormat="1" ht="12.75" customHeight="1">
      <c r="A23" s="343" t="s">
        <v>31</v>
      </c>
      <c r="B23" s="343"/>
      <c r="C23" s="29">
        <v>3892.9482952414055</v>
      </c>
      <c r="D23" s="29">
        <v>4160.367915694247</v>
      </c>
      <c r="E23" s="29" t="s">
        <v>19</v>
      </c>
      <c r="F23" s="29" t="s">
        <v>19</v>
      </c>
      <c r="G23" s="29" t="s">
        <v>19</v>
      </c>
      <c r="H23" s="29">
        <v>1490830</v>
      </c>
    </row>
    <row r="24" spans="1:8" s="265" customFormat="1" ht="12.75" customHeight="1">
      <c r="A24" s="343" t="s">
        <v>32</v>
      </c>
      <c r="B24" s="343"/>
      <c r="C24" s="29">
        <v>3271.0602325464956</v>
      </c>
      <c r="D24" s="29">
        <v>8086.384785923754</v>
      </c>
      <c r="E24" s="29" t="s">
        <v>19</v>
      </c>
      <c r="F24" s="29" t="s">
        <v>19</v>
      </c>
      <c r="G24" s="29" t="s">
        <v>19</v>
      </c>
      <c r="H24" s="29">
        <v>450361</v>
      </c>
    </row>
    <row r="25" spans="1:8" s="265" customFormat="1" ht="12.75" customHeight="1">
      <c r="A25" s="343" t="s">
        <v>33</v>
      </c>
      <c r="B25" s="343"/>
      <c r="C25" s="29">
        <v>2884.2324439782983</v>
      </c>
      <c r="D25" s="29">
        <v>3247.6224398678246</v>
      </c>
      <c r="E25" s="29" t="s">
        <v>19</v>
      </c>
      <c r="F25" s="29" t="s">
        <v>19</v>
      </c>
      <c r="G25" s="29" t="s">
        <v>19</v>
      </c>
      <c r="H25" s="29">
        <v>6462364</v>
      </c>
    </row>
    <row r="26" spans="1:8" s="265" customFormat="1" ht="12.75" customHeight="1">
      <c r="A26" s="42"/>
      <c r="B26" s="33" t="s">
        <v>34</v>
      </c>
      <c r="C26" s="29">
        <v>3448.647552139754</v>
      </c>
      <c r="D26" s="29">
        <v>5519.909188640973</v>
      </c>
      <c r="E26" s="29" t="s">
        <v>19</v>
      </c>
      <c r="F26" s="29" t="s">
        <v>19</v>
      </c>
      <c r="G26" s="29" t="s">
        <v>19</v>
      </c>
      <c r="H26" s="29">
        <v>814521</v>
      </c>
    </row>
    <row r="27" spans="1:8" s="265" customFormat="1" ht="12.75" customHeight="1">
      <c r="A27" s="35"/>
      <c r="B27" s="33" t="s">
        <v>35</v>
      </c>
      <c r="C27" s="29">
        <v>2836.706752822905</v>
      </c>
      <c r="D27" s="29">
        <v>3061.335357944625</v>
      </c>
      <c r="E27" s="29" t="s">
        <v>19</v>
      </c>
      <c r="F27" s="29" t="s">
        <v>19</v>
      </c>
      <c r="G27" s="29" t="s">
        <v>19</v>
      </c>
      <c r="H27" s="29">
        <v>5647843</v>
      </c>
    </row>
    <row r="28" spans="1:8" s="265" customFormat="1" ht="12.75" customHeight="1">
      <c r="A28" s="343" t="s">
        <v>36</v>
      </c>
      <c r="B28" s="343"/>
      <c r="C28" s="29">
        <v>2973.0286204146723</v>
      </c>
      <c r="D28" s="29">
        <v>1932.0844426835718</v>
      </c>
      <c r="E28" s="29" t="s">
        <v>19</v>
      </c>
      <c r="F28" s="29" t="s">
        <v>19</v>
      </c>
      <c r="G28" s="29" t="s">
        <v>19</v>
      </c>
      <c r="H28" s="29">
        <v>1296758</v>
      </c>
    </row>
    <row r="29" spans="1:8" s="265" customFormat="1" ht="12.75" customHeight="1">
      <c r="A29" s="42"/>
      <c r="B29" s="33" t="s">
        <v>37</v>
      </c>
      <c r="C29" s="29">
        <v>2953.097418502203</v>
      </c>
      <c r="D29" s="29">
        <v>5214.360867208672</v>
      </c>
      <c r="E29" s="29" t="s">
        <v>19</v>
      </c>
      <c r="F29" s="29" t="s">
        <v>19</v>
      </c>
      <c r="G29" s="29" t="s">
        <v>19</v>
      </c>
      <c r="H29" s="29">
        <v>939198</v>
      </c>
    </row>
    <row r="30" spans="1:8" s="265" customFormat="1" ht="12.75" customHeight="1">
      <c r="A30" s="35"/>
      <c r="B30" s="33" t="s">
        <v>38</v>
      </c>
      <c r="C30" s="29">
        <v>2981.639931480776</v>
      </c>
      <c r="D30" s="29">
        <v>575.8022471071307</v>
      </c>
      <c r="E30" s="29" t="s">
        <v>19</v>
      </c>
      <c r="F30" s="29" t="s">
        <v>19</v>
      </c>
      <c r="G30" s="29" t="s">
        <v>19</v>
      </c>
      <c r="H30" s="29">
        <v>357560</v>
      </c>
    </row>
    <row r="31" spans="1:8" s="265" customFormat="1" ht="12.75" customHeight="1">
      <c r="A31" s="343" t="s">
        <v>39</v>
      </c>
      <c r="B31" s="343"/>
      <c r="C31" s="29">
        <v>2910.1186425339374</v>
      </c>
      <c r="D31" s="29">
        <v>4280.112096774194</v>
      </c>
      <c r="E31" s="29" t="s">
        <v>19</v>
      </c>
      <c r="F31" s="29" t="s">
        <v>19</v>
      </c>
      <c r="G31" s="29" t="s">
        <v>19</v>
      </c>
      <c r="H31" s="29">
        <v>516374</v>
      </c>
    </row>
    <row r="32" spans="1:8" s="265" customFormat="1" ht="12.75" customHeight="1">
      <c r="A32" s="343" t="s">
        <v>692</v>
      </c>
      <c r="B32" s="343"/>
      <c r="C32" s="29">
        <v>2905.7789908116106</v>
      </c>
      <c r="D32" s="29">
        <v>5039.375787341773</v>
      </c>
      <c r="E32" s="29" t="s">
        <v>19</v>
      </c>
      <c r="F32" s="29" t="s">
        <v>19</v>
      </c>
      <c r="G32" s="29" t="s">
        <v>19</v>
      </c>
      <c r="H32" s="29">
        <v>4801087</v>
      </c>
    </row>
    <row r="33" spans="1:8" s="265" customFormat="1" ht="12.75" customHeight="1">
      <c r="A33" s="42"/>
      <c r="B33" s="33" t="s">
        <v>41</v>
      </c>
      <c r="C33" s="29">
        <v>3003.6039799999994</v>
      </c>
      <c r="D33" s="29">
        <v>5875.2067806841005</v>
      </c>
      <c r="E33" s="29" t="s">
        <v>19</v>
      </c>
      <c r="F33" s="29" t="s">
        <v>19</v>
      </c>
      <c r="G33" s="29" t="s">
        <v>19</v>
      </c>
      <c r="H33" s="29">
        <v>93452</v>
      </c>
    </row>
    <row r="34" spans="1:8" s="265" customFormat="1" ht="12.75" customHeight="1">
      <c r="A34" s="32"/>
      <c r="B34" s="33" t="s">
        <v>42</v>
      </c>
      <c r="C34" s="29">
        <v>3897.9240983606555</v>
      </c>
      <c r="D34" s="29">
        <v>17052.553879781422</v>
      </c>
      <c r="E34" s="29" t="s">
        <v>19</v>
      </c>
      <c r="F34" s="29" t="s">
        <v>19</v>
      </c>
      <c r="G34" s="29" t="s">
        <v>19</v>
      </c>
      <c r="H34" s="29">
        <v>13678</v>
      </c>
    </row>
    <row r="35" spans="1:8" s="265" customFormat="1" ht="12.75" customHeight="1">
      <c r="A35" s="32"/>
      <c r="B35" s="43" t="s">
        <v>693</v>
      </c>
      <c r="C35" s="37">
        <v>2862.0372847429694</v>
      </c>
      <c r="D35" s="37">
        <v>4541.030774070544</v>
      </c>
      <c r="E35" s="37" t="s">
        <v>19</v>
      </c>
      <c r="F35" s="37" t="s">
        <v>19</v>
      </c>
      <c r="G35" s="37" t="s">
        <v>19</v>
      </c>
      <c r="H35" s="37">
        <v>4693957</v>
      </c>
    </row>
    <row r="36" spans="1:8" s="265" customFormat="1" ht="12.75" customHeight="1">
      <c r="A36" s="345"/>
      <c r="B36" s="345"/>
      <c r="C36" s="35"/>
      <c r="D36" s="35"/>
      <c r="E36" s="35"/>
      <c r="F36" s="35"/>
      <c r="G36" s="35"/>
      <c r="H36" s="35"/>
    </row>
    <row r="37" spans="1:8" s="264" customFormat="1" ht="12.75" customHeight="1">
      <c r="A37" s="342" t="s">
        <v>44</v>
      </c>
      <c r="B37" s="342"/>
      <c r="C37" s="25">
        <v>3161.183462976781</v>
      </c>
      <c r="D37" s="25">
        <v>5428.242697590513</v>
      </c>
      <c r="E37" s="25" t="s">
        <v>19</v>
      </c>
      <c r="F37" s="25" t="s">
        <v>19</v>
      </c>
      <c r="G37" s="25" t="s">
        <v>19</v>
      </c>
      <c r="H37" s="25">
        <v>19134465</v>
      </c>
    </row>
    <row r="38" spans="1:8" s="265" customFormat="1" ht="12.75" customHeight="1">
      <c r="A38" s="343" t="s">
        <v>45</v>
      </c>
      <c r="B38" s="343"/>
      <c r="C38" s="29">
        <v>3156.6195687408986</v>
      </c>
      <c r="D38" s="29">
        <v>5680.564504334716</v>
      </c>
      <c r="E38" s="29" t="s">
        <v>19</v>
      </c>
      <c r="F38" s="29" t="s">
        <v>19</v>
      </c>
      <c r="G38" s="29" t="s">
        <v>19</v>
      </c>
      <c r="H38" s="29">
        <v>17088329</v>
      </c>
    </row>
    <row r="39" spans="1:8" s="265" customFormat="1" ht="12.75" customHeight="1">
      <c r="A39" s="344" t="s">
        <v>46</v>
      </c>
      <c r="B39" s="344"/>
      <c r="C39" s="37">
        <v>3202.349953745962</v>
      </c>
      <c r="D39" s="37">
        <v>3148.8904910394263</v>
      </c>
      <c r="E39" s="37" t="s">
        <v>19</v>
      </c>
      <c r="F39" s="37" t="s">
        <v>19</v>
      </c>
      <c r="G39" s="37" t="s">
        <v>19</v>
      </c>
      <c r="H39" s="37">
        <v>2046136</v>
      </c>
    </row>
    <row r="40" spans="1:8" s="265" customFormat="1" ht="12.75" customHeight="1">
      <c r="A40" s="345"/>
      <c r="B40" s="345"/>
      <c r="C40" s="35"/>
      <c r="D40" s="35"/>
      <c r="E40" s="35"/>
      <c r="F40" s="35"/>
      <c r="G40" s="35"/>
      <c r="H40" s="35"/>
    </row>
    <row r="41" spans="1:8" s="264" customFormat="1" ht="12.75" customHeight="1">
      <c r="A41" s="342" t="s">
        <v>47</v>
      </c>
      <c r="B41" s="342"/>
      <c r="C41" s="25">
        <v>5214.511869667038</v>
      </c>
      <c r="D41" s="25">
        <v>6343.755779896191</v>
      </c>
      <c r="E41" s="25" t="s">
        <v>19</v>
      </c>
      <c r="F41" s="25" t="s">
        <v>19</v>
      </c>
      <c r="G41" s="25" t="s">
        <v>19</v>
      </c>
      <c r="H41" s="25">
        <v>-51659020</v>
      </c>
    </row>
    <row r="42" spans="1:8" s="265" customFormat="1" ht="12.75" customHeight="1">
      <c r="A42" s="343" t="s">
        <v>48</v>
      </c>
      <c r="B42" s="343"/>
      <c r="C42" s="29">
        <v>5941.477679110901</v>
      </c>
      <c r="D42" s="29">
        <v>7498.24614373463</v>
      </c>
      <c r="E42" s="29" t="s">
        <v>19</v>
      </c>
      <c r="F42" s="29" t="s">
        <v>19</v>
      </c>
      <c r="G42" s="29" t="s">
        <v>19</v>
      </c>
      <c r="H42" s="29">
        <v>-57211053</v>
      </c>
    </row>
    <row r="43" spans="1:8" s="265" customFormat="1" ht="12.75" customHeight="1">
      <c r="A43" s="346" t="s">
        <v>49</v>
      </c>
      <c r="B43" s="346"/>
      <c r="C43" s="29">
        <v>4040.591746972302</v>
      </c>
      <c r="D43" s="29">
        <v>3938.4557737769746</v>
      </c>
      <c r="E43" s="29" t="s">
        <v>19</v>
      </c>
      <c r="F43" s="29" t="s">
        <v>19</v>
      </c>
      <c r="G43" s="29" t="s">
        <v>19</v>
      </c>
      <c r="H43" s="29">
        <v>4708113</v>
      </c>
    </row>
    <row r="44" spans="1:8" s="265" customFormat="1" ht="12.75" customHeight="1">
      <c r="A44" s="43"/>
      <c r="B44" s="33" t="s">
        <v>50</v>
      </c>
      <c r="C44" s="29">
        <v>4644.17742027199</v>
      </c>
      <c r="D44" s="29">
        <v>2627.259040058803</v>
      </c>
      <c r="E44" s="29" t="s">
        <v>19</v>
      </c>
      <c r="F44" s="29" t="s">
        <v>19</v>
      </c>
      <c r="G44" s="29" t="s">
        <v>19</v>
      </c>
      <c r="H44" s="29">
        <v>324513</v>
      </c>
    </row>
    <row r="45" spans="1:8" s="265" customFormat="1" ht="12.75" customHeight="1">
      <c r="A45" s="43"/>
      <c r="B45" s="33" t="s">
        <v>51</v>
      </c>
      <c r="C45" s="29">
        <v>3231.12033526465</v>
      </c>
      <c r="D45" s="29">
        <v>5692.864857395752</v>
      </c>
      <c r="E45" s="29" t="s">
        <v>19</v>
      </c>
      <c r="F45" s="29" t="s">
        <v>19</v>
      </c>
      <c r="G45" s="29" t="s">
        <v>19</v>
      </c>
      <c r="H45" s="29">
        <v>4383600</v>
      </c>
    </row>
    <row r="46" spans="1:8" s="265" customFormat="1" ht="12.75" customHeight="1">
      <c r="A46" s="343" t="s">
        <v>53</v>
      </c>
      <c r="B46" s="343"/>
      <c r="C46" s="29">
        <v>3358.488060434031</v>
      </c>
      <c r="D46" s="29">
        <v>3936.2296471633463</v>
      </c>
      <c r="E46" s="29" t="s">
        <v>19</v>
      </c>
      <c r="F46" s="29" t="s">
        <v>19</v>
      </c>
      <c r="G46" s="29" t="s">
        <v>19</v>
      </c>
      <c r="H46" s="29">
        <v>843920</v>
      </c>
    </row>
    <row r="47" spans="1:8" s="265" customFormat="1" ht="12.75" customHeight="1">
      <c r="A47" s="43"/>
      <c r="B47" s="33" t="s">
        <v>54</v>
      </c>
      <c r="C47" s="29">
        <v>2994.51854558354</v>
      </c>
      <c r="D47" s="29">
        <v>6000.432412202909</v>
      </c>
      <c r="E47" s="29" t="s">
        <v>19</v>
      </c>
      <c r="F47" s="29" t="s">
        <v>19</v>
      </c>
      <c r="G47" s="29" t="s">
        <v>19</v>
      </c>
      <c r="H47" s="29">
        <v>1396551</v>
      </c>
    </row>
    <row r="48" spans="1:8" s="265" customFormat="1" ht="12.75" customHeight="1">
      <c r="A48" s="43"/>
      <c r="B48" s="33" t="s">
        <v>55</v>
      </c>
      <c r="C48" s="29">
        <v>2813.013899308925</v>
      </c>
      <c r="D48" s="29">
        <v>3495.1566876371617</v>
      </c>
      <c r="E48" s="29" t="s">
        <v>19</v>
      </c>
      <c r="F48" s="29" t="s">
        <v>19</v>
      </c>
      <c r="G48" s="29" t="s">
        <v>19</v>
      </c>
      <c r="H48" s="29">
        <v>2672096</v>
      </c>
    </row>
    <row r="49" spans="1:8" s="265" customFormat="1" ht="12.75" customHeight="1">
      <c r="A49" s="43"/>
      <c r="B49" s="43" t="s">
        <v>56</v>
      </c>
      <c r="C49" s="37">
        <v>3698.874737080001</v>
      </c>
      <c r="D49" s="37">
        <v>3735.6822741900883</v>
      </c>
      <c r="E49" s="37" t="s">
        <v>19</v>
      </c>
      <c r="F49" s="37" t="s">
        <v>19</v>
      </c>
      <c r="G49" s="37" t="s">
        <v>19</v>
      </c>
      <c r="H49" s="37">
        <v>-3224727</v>
      </c>
    </row>
    <row r="50" spans="1:8" s="265" customFormat="1" ht="12.75" customHeight="1">
      <c r="A50" s="347"/>
      <c r="B50" s="347"/>
      <c r="C50" s="34"/>
      <c r="D50" s="34"/>
      <c r="E50" s="34"/>
      <c r="F50" s="34"/>
      <c r="G50" s="34"/>
      <c r="H50" s="34"/>
    </row>
    <row r="51" spans="1:8" s="264" customFormat="1" ht="12.75" customHeight="1">
      <c r="A51" s="342" t="s">
        <v>57</v>
      </c>
      <c r="B51" s="342"/>
      <c r="C51" s="25">
        <v>4633.510665233039</v>
      </c>
      <c r="D51" s="25">
        <v>4127.445572290794</v>
      </c>
      <c r="E51" s="25" t="s">
        <v>19</v>
      </c>
      <c r="F51" s="25" t="s">
        <v>19</v>
      </c>
      <c r="G51" s="25" t="s">
        <v>19</v>
      </c>
      <c r="H51" s="25">
        <v>-3406075</v>
      </c>
    </row>
    <row r="52" spans="1:8" s="265" customFormat="1" ht="12.75" customHeight="1">
      <c r="A52" s="343" t="s">
        <v>58</v>
      </c>
      <c r="B52" s="343"/>
      <c r="C52" s="29">
        <v>4374.444848012022</v>
      </c>
      <c r="D52" s="29">
        <v>3905.3730877326243</v>
      </c>
      <c r="E52" s="29" t="s">
        <v>19</v>
      </c>
      <c r="F52" s="29" t="s">
        <v>19</v>
      </c>
      <c r="G52" s="29" t="s">
        <v>19</v>
      </c>
      <c r="H52" s="29">
        <v>-308019</v>
      </c>
    </row>
    <row r="53" spans="1:8" s="265" customFormat="1" ht="12.75" customHeight="1">
      <c r="A53" s="343" t="s">
        <v>59</v>
      </c>
      <c r="B53" s="343"/>
      <c r="C53" s="29">
        <v>4824.612503216817</v>
      </c>
      <c r="D53" s="29">
        <v>4573.801001381426</v>
      </c>
      <c r="E53" s="29" t="s">
        <v>19</v>
      </c>
      <c r="F53" s="29" t="s">
        <v>19</v>
      </c>
      <c r="G53" s="29" t="s">
        <v>19</v>
      </c>
      <c r="H53" s="29">
        <v>-2380549</v>
      </c>
    </row>
    <row r="54" spans="1:8" s="265" customFormat="1" ht="12.75" customHeight="1">
      <c r="A54" s="344" t="s">
        <v>60</v>
      </c>
      <c r="B54" s="344"/>
      <c r="C54" s="37">
        <v>4292.952617663167</v>
      </c>
      <c r="D54" s="37">
        <v>1620.3637053035754</v>
      </c>
      <c r="E54" s="37" t="s">
        <v>19</v>
      </c>
      <c r="F54" s="37" t="s">
        <v>19</v>
      </c>
      <c r="G54" s="37" t="s">
        <v>19</v>
      </c>
      <c r="H54" s="37">
        <v>-717507</v>
      </c>
    </row>
    <row r="55" spans="1:8" s="265" customFormat="1" ht="12.75" customHeight="1">
      <c r="A55" s="347"/>
      <c r="B55" s="347"/>
      <c r="C55" s="72"/>
      <c r="D55" s="72"/>
      <c r="E55" s="72"/>
      <c r="F55" s="72"/>
      <c r="G55" s="72"/>
      <c r="H55" s="72"/>
    </row>
    <row r="56" spans="1:8" s="265" customFormat="1" ht="12.75" customHeight="1">
      <c r="A56" s="348" t="s">
        <v>61</v>
      </c>
      <c r="B56" s="348"/>
      <c r="C56" s="21">
        <v>4751.279384172037</v>
      </c>
      <c r="D56" s="21">
        <v>4151.60110992808</v>
      </c>
      <c r="E56" s="21" t="s">
        <v>19</v>
      </c>
      <c r="F56" s="21" t="s">
        <v>19</v>
      </c>
      <c r="G56" s="21" t="s">
        <v>19</v>
      </c>
      <c r="H56" s="21">
        <v>-4035578</v>
      </c>
    </row>
    <row r="57" spans="1:8" s="265" customFormat="1" ht="12.75" customHeight="1">
      <c r="A57" s="343" t="s">
        <v>917</v>
      </c>
      <c r="B57" s="343"/>
      <c r="C57" s="29">
        <v>5241.22010252963</v>
      </c>
      <c r="D57" s="29">
        <v>2824.298858363858</v>
      </c>
      <c r="E57" s="29">
        <v>80</v>
      </c>
      <c r="F57" s="31">
        <v>108.74</v>
      </c>
      <c r="G57" s="29">
        <v>62</v>
      </c>
      <c r="H57" s="29">
        <v>-431527</v>
      </c>
    </row>
    <row r="58" spans="1:8" s="265" customFormat="1" ht="12.75" customHeight="1">
      <c r="A58" s="343" t="s">
        <v>621</v>
      </c>
      <c r="B58" s="343"/>
      <c r="C58" s="29">
        <v>2904.243050245197</v>
      </c>
      <c r="D58" s="29">
        <v>5880.052241826675</v>
      </c>
      <c r="E58" s="29">
        <v>95</v>
      </c>
      <c r="F58" s="31">
        <v>70.71</v>
      </c>
      <c r="G58" s="29">
        <v>37</v>
      </c>
      <c r="H58" s="29">
        <v>787105</v>
      </c>
    </row>
    <row r="59" spans="1:8" s="265" customFormat="1" ht="12.75" customHeight="1">
      <c r="A59" s="343" t="s">
        <v>918</v>
      </c>
      <c r="B59" s="343"/>
      <c r="C59" s="29">
        <v>5512.029475843208</v>
      </c>
      <c r="D59" s="29">
        <v>-2044.1094241071442</v>
      </c>
      <c r="E59" s="29">
        <v>55</v>
      </c>
      <c r="F59" s="31">
        <v>135.32</v>
      </c>
      <c r="G59" s="29">
        <v>70</v>
      </c>
      <c r="H59" s="29">
        <v>-1504612</v>
      </c>
    </row>
    <row r="60" spans="1:8" s="265" customFormat="1" ht="12.75" customHeight="1">
      <c r="A60" s="343" t="s">
        <v>70</v>
      </c>
      <c r="B60" s="343"/>
      <c r="C60" s="29">
        <v>4847.564722195431</v>
      </c>
      <c r="D60" s="29">
        <v>6687.270020161289</v>
      </c>
      <c r="E60" s="29">
        <v>90</v>
      </c>
      <c r="F60" s="31">
        <v>108.07</v>
      </c>
      <c r="G60" s="29">
        <v>62</v>
      </c>
      <c r="H60" s="29">
        <v>-533546</v>
      </c>
    </row>
    <row r="61" spans="1:8" s="265" customFormat="1" ht="12.75" customHeight="1">
      <c r="A61" s="343" t="s">
        <v>919</v>
      </c>
      <c r="B61" s="343"/>
      <c r="C61" s="29">
        <v>3368.7585047216594</v>
      </c>
      <c r="D61" s="29">
        <v>6869.662084210526</v>
      </c>
      <c r="E61" s="29">
        <v>80</v>
      </c>
      <c r="F61" s="31">
        <v>88.42</v>
      </c>
      <c r="G61" s="29">
        <v>49</v>
      </c>
      <c r="H61" s="29">
        <v>126395</v>
      </c>
    </row>
    <row r="62" spans="1:8" s="265" customFormat="1" ht="12.75" customHeight="1">
      <c r="A62" s="343" t="s">
        <v>920</v>
      </c>
      <c r="B62" s="343"/>
      <c r="C62" s="29">
        <v>4969.59005065045</v>
      </c>
      <c r="D62" s="29">
        <v>6317.970550279517</v>
      </c>
      <c r="E62" s="29">
        <v>75</v>
      </c>
      <c r="F62" s="31">
        <v>102.47</v>
      </c>
      <c r="G62" s="29">
        <v>58</v>
      </c>
      <c r="H62" s="29">
        <v>-1424378</v>
      </c>
    </row>
    <row r="63" spans="1:8" s="265" customFormat="1" ht="12.75" customHeight="1">
      <c r="A63" s="343" t="s">
        <v>952</v>
      </c>
      <c r="B63" s="343"/>
      <c r="C63" s="29">
        <v>3511.68072216045</v>
      </c>
      <c r="D63" s="29">
        <v>2798.2398083504445</v>
      </c>
      <c r="E63" s="29">
        <v>86</v>
      </c>
      <c r="F63" s="31">
        <v>87.72</v>
      </c>
      <c r="G63" s="29">
        <v>48</v>
      </c>
      <c r="H63" s="29">
        <v>506365</v>
      </c>
    </row>
    <row r="64" spans="1:8" s="265" customFormat="1" ht="12.75" customHeight="1">
      <c r="A64" s="343" t="s">
        <v>953</v>
      </c>
      <c r="B64" s="343"/>
      <c r="C64" s="29">
        <v>6151.804726261764</v>
      </c>
      <c r="D64" s="29">
        <v>-18.653584013751697</v>
      </c>
      <c r="E64" s="29">
        <v>65</v>
      </c>
      <c r="F64" s="31">
        <v>117.56</v>
      </c>
      <c r="G64" s="29">
        <v>68</v>
      </c>
      <c r="H64" s="29">
        <v>-367823</v>
      </c>
    </row>
    <row r="65" spans="1:8" s="265" customFormat="1" ht="12.75" customHeight="1">
      <c r="A65" s="343" t="s">
        <v>81</v>
      </c>
      <c r="B65" s="343"/>
      <c r="C65" s="29">
        <v>3289.9400675525203</v>
      </c>
      <c r="D65" s="29">
        <v>3349.1120634920635</v>
      </c>
      <c r="E65" s="29">
        <v>80</v>
      </c>
      <c r="F65" s="31">
        <v>82.56</v>
      </c>
      <c r="G65" s="29">
        <v>45</v>
      </c>
      <c r="H65" s="29">
        <v>359967</v>
      </c>
    </row>
    <row r="66" spans="1:8" s="265" customFormat="1" ht="12.75" customHeight="1">
      <c r="A66" s="343" t="s">
        <v>954</v>
      </c>
      <c r="B66" s="343"/>
      <c r="C66" s="29">
        <v>7018.106398012339</v>
      </c>
      <c r="D66" s="29">
        <v>1269.7613702882488</v>
      </c>
      <c r="E66" s="29">
        <v>65</v>
      </c>
      <c r="F66" s="31">
        <v>115.71</v>
      </c>
      <c r="G66" s="29">
        <v>67</v>
      </c>
      <c r="H66" s="29">
        <v>-1704213</v>
      </c>
    </row>
    <row r="67" spans="1:8" s="265" customFormat="1" ht="12.75" customHeight="1">
      <c r="A67" s="344" t="s">
        <v>85</v>
      </c>
      <c r="B67" s="344"/>
      <c r="C67" s="37">
        <v>3612.1676824114734</v>
      </c>
      <c r="D67" s="37">
        <v>212.9514675870348</v>
      </c>
      <c r="E67" s="37">
        <v>87</v>
      </c>
      <c r="F67" s="39">
        <v>95.08</v>
      </c>
      <c r="G67" s="37">
        <v>53</v>
      </c>
      <c r="H67" s="37">
        <v>150689</v>
      </c>
    </row>
    <row r="68" spans="1:8" s="265" customFormat="1" ht="12.75" customHeight="1">
      <c r="A68" s="347"/>
      <c r="B68" s="347"/>
      <c r="C68" s="34"/>
      <c r="D68" s="34"/>
      <c r="E68" s="34"/>
      <c r="F68" s="46"/>
      <c r="G68" s="34"/>
      <c r="H68" s="34"/>
    </row>
    <row r="69" spans="1:8" s="265" customFormat="1" ht="12.75" customHeight="1">
      <c r="A69" s="342" t="s">
        <v>86</v>
      </c>
      <c r="B69" s="342"/>
      <c r="C69" s="25">
        <v>5162.062031717427</v>
      </c>
      <c r="D69" s="25">
        <v>6249.53799962973</v>
      </c>
      <c r="E69" s="25" t="s">
        <v>19</v>
      </c>
      <c r="F69" s="27" t="s">
        <v>19</v>
      </c>
      <c r="G69" s="25" t="s">
        <v>19</v>
      </c>
      <c r="H69" s="25">
        <v>-51469650</v>
      </c>
    </row>
    <row r="70" spans="1:8" s="265" customFormat="1" ht="12.75" customHeight="1">
      <c r="A70" s="343" t="s">
        <v>795</v>
      </c>
      <c r="B70" s="343"/>
      <c r="C70" s="29">
        <v>3671.7882656116044</v>
      </c>
      <c r="D70" s="29">
        <v>4471.478628298452</v>
      </c>
      <c r="E70" s="29">
        <v>82</v>
      </c>
      <c r="F70" s="31">
        <v>94.83</v>
      </c>
      <c r="G70" s="29">
        <v>53</v>
      </c>
      <c r="H70" s="29">
        <v>239430</v>
      </c>
    </row>
    <row r="71" spans="1:8" s="265" customFormat="1" ht="12.75" customHeight="1">
      <c r="A71" s="343" t="s">
        <v>796</v>
      </c>
      <c r="B71" s="343"/>
      <c r="C71" s="29">
        <v>2856.4787536231884</v>
      </c>
      <c r="D71" s="29">
        <v>6598.140689905594</v>
      </c>
      <c r="E71" s="29">
        <v>90</v>
      </c>
      <c r="F71" s="31">
        <v>71.99</v>
      </c>
      <c r="G71" s="29">
        <v>38</v>
      </c>
      <c r="H71" s="29">
        <v>790462</v>
      </c>
    </row>
    <row r="72" spans="1:8" s="265" customFormat="1" ht="12.75" customHeight="1">
      <c r="A72" s="343" t="s">
        <v>89</v>
      </c>
      <c r="B72" s="343"/>
      <c r="C72" s="29">
        <v>3670.364802259887</v>
      </c>
      <c r="D72" s="29">
        <v>3965.062893258426</v>
      </c>
      <c r="E72" s="29">
        <v>90</v>
      </c>
      <c r="F72" s="31">
        <v>77.63</v>
      </c>
      <c r="G72" s="29">
        <v>42</v>
      </c>
      <c r="H72" s="29">
        <v>63477</v>
      </c>
    </row>
    <row r="73" spans="1:8" s="265" customFormat="1" ht="12.75" customHeight="1">
      <c r="A73" s="343" t="s">
        <v>90</v>
      </c>
      <c r="B73" s="343"/>
      <c r="C73" s="29">
        <v>2883.3546592885154</v>
      </c>
      <c r="D73" s="29">
        <v>3319.734886363637</v>
      </c>
      <c r="E73" s="29">
        <v>95</v>
      </c>
      <c r="F73" s="31">
        <v>68.18</v>
      </c>
      <c r="G73" s="29">
        <v>35</v>
      </c>
      <c r="H73" s="29">
        <v>925524</v>
      </c>
    </row>
    <row r="74" spans="1:8" s="265" customFormat="1" ht="12.75" customHeight="1">
      <c r="A74" s="343" t="s">
        <v>955</v>
      </c>
      <c r="B74" s="343"/>
      <c r="C74" s="29">
        <v>3013.8542829931966</v>
      </c>
      <c r="D74" s="29">
        <v>5867.4284797297305</v>
      </c>
      <c r="E74" s="29">
        <v>100</v>
      </c>
      <c r="F74" s="31">
        <v>71.81</v>
      </c>
      <c r="G74" s="29">
        <v>38</v>
      </c>
      <c r="H74" s="29">
        <v>175544</v>
      </c>
    </row>
    <row r="75" spans="1:8" s="265" customFormat="1" ht="12.75" customHeight="1">
      <c r="A75" s="343" t="s">
        <v>797</v>
      </c>
      <c r="B75" s="343"/>
      <c r="C75" s="29">
        <v>4170.647860858256</v>
      </c>
      <c r="D75" s="29">
        <v>6629.167220026352</v>
      </c>
      <c r="E75" s="29">
        <v>78</v>
      </c>
      <c r="F75" s="31">
        <v>103.91</v>
      </c>
      <c r="G75" s="29">
        <v>59</v>
      </c>
      <c r="H75" s="29">
        <v>0</v>
      </c>
    </row>
    <row r="76" spans="1:8" s="265" customFormat="1" ht="12.75" customHeight="1">
      <c r="A76" s="343" t="s">
        <v>94</v>
      </c>
      <c r="B76" s="343"/>
      <c r="C76" s="29">
        <v>2825.500645695364</v>
      </c>
      <c r="D76" s="29">
        <v>2235.4638916256154</v>
      </c>
      <c r="E76" s="29">
        <v>100</v>
      </c>
      <c r="F76" s="31">
        <v>69.91</v>
      </c>
      <c r="G76" s="29">
        <v>37</v>
      </c>
      <c r="H76" s="29">
        <v>619308</v>
      </c>
    </row>
    <row r="77" spans="1:8" s="265" customFormat="1" ht="12.75" customHeight="1">
      <c r="A77" s="343" t="s">
        <v>96</v>
      </c>
      <c r="B77" s="343"/>
      <c r="C77" s="29">
        <v>4804.476426180737</v>
      </c>
      <c r="D77" s="29">
        <v>3051.9932492469893</v>
      </c>
      <c r="E77" s="29">
        <v>57</v>
      </c>
      <c r="F77" s="31">
        <v>127.89</v>
      </c>
      <c r="G77" s="29">
        <v>70</v>
      </c>
      <c r="H77" s="29">
        <v>-3976337</v>
      </c>
    </row>
    <row r="78" spans="1:8" s="265" customFormat="1" ht="12.75" customHeight="1">
      <c r="A78" s="343" t="s">
        <v>98</v>
      </c>
      <c r="B78" s="343"/>
      <c r="C78" s="29">
        <v>5111.034397699893</v>
      </c>
      <c r="D78" s="29">
        <v>3884.2500507614195</v>
      </c>
      <c r="E78" s="29">
        <v>69</v>
      </c>
      <c r="F78" s="31">
        <v>113.81</v>
      </c>
      <c r="G78" s="29">
        <v>66</v>
      </c>
      <c r="H78" s="29">
        <v>-368399</v>
      </c>
    </row>
    <row r="79" spans="1:8" s="265" customFormat="1" ht="12.75" customHeight="1">
      <c r="A79" s="343" t="s">
        <v>837</v>
      </c>
      <c r="B79" s="343"/>
      <c r="C79" s="29">
        <v>4425.75756097561</v>
      </c>
      <c r="D79" s="29">
        <v>2985.1515470852023</v>
      </c>
      <c r="E79" s="29">
        <v>82</v>
      </c>
      <c r="F79" s="31">
        <v>94.71</v>
      </c>
      <c r="G79" s="29">
        <v>53</v>
      </c>
      <c r="H79" s="29">
        <v>0</v>
      </c>
    </row>
    <row r="80" spans="1:8" s="265" customFormat="1" ht="12.75" customHeight="1">
      <c r="A80" s="343" t="s">
        <v>101</v>
      </c>
      <c r="B80" s="343"/>
      <c r="C80" s="29">
        <v>3102.957095926412</v>
      </c>
      <c r="D80" s="29">
        <v>5261.258026143791</v>
      </c>
      <c r="E80" s="29">
        <v>93</v>
      </c>
      <c r="F80" s="31">
        <v>85.01</v>
      </c>
      <c r="G80" s="29">
        <v>47</v>
      </c>
      <c r="H80" s="29">
        <v>79370</v>
      </c>
    </row>
    <row r="81" spans="1:8" s="265" customFormat="1" ht="12.75" customHeight="1">
      <c r="A81" s="343" t="s">
        <v>869</v>
      </c>
      <c r="B81" s="343"/>
      <c r="C81" s="29">
        <v>3892.225371466135</v>
      </c>
      <c r="D81" s="29">
        <v>1043.2761803713522</v>
      </c>
      <c r="E81" s="29">
        <v>65</v>
      </c>
      <c r="F81" s="31">
        <v>484.7</v>
      </c>
      <c r="G81" s="29">
        <v>70</v>
      </c>
      <c r="H81" s="29">
        <v>-4710111</v>
      </c>
    </row>
    <row r="82" spans="1:8" s="265" customFormat="1" ht="12.75" customHeight="1">
      <c r="A82" s="343" t="s">
        <v>956</v>
      </c>
      <c r="B82" s="343"/>
      <c r="C82" s="29">
        <v>4085.483316401571</v>
      </c>
      <c r="D82" s="29">
        <v>3844.440318965516</v>
      </c>
      <c r="E82" s="29">
        <v>78</v>
      </c>
      <c r="F82" s="31">
        <v>102.41</v>
      </c>
      <c r="G82" s="29">
        <v>58</v>
      </c>
      <c r="H82" s="29">
        <v>0</v>
      </c>
    </row>
    <row r="83" spans="1:8" s="265" customFormat="1" ht="12.75" customHeight="1">
      <c r="A83" s="343" t="s">
        <v>957</v>
      </c>
      <c r="B83" s="343"/>
      <c r="C83" s="29">
        <v>2992.81864546241</v>
      </c>
      <c r="D83" s="29">
        <v>7376.875731635072</v>
      </c>
      <c r="E83" s="29">
        <v>94</v>
      </c>
      <c r="F83" s="31">
        <v>75.45</v>
      </c>
      <c r="G83" s="29">
        <v>40</v>
      </c>
      <c r="H83" s="29">
        <v>4206648</v>
      </c>
    </row>
    <row r="84" spans="1:8" s="265" customFormat="1" ht="12.75" customHeight="1">
      <c r="A84" s="343" t="s">
        <v>958</v>
      </c>
      <c r="B84" s="343"/>
      <c r="C84" s="29">
        <v>2944.9660455367457</v>
      </c>
      <c r="D84" s="29">
        <v>4160.679103590213</v>
      </c>
      <c r="E84" s="29">
        <v>85</v>
      </c>
      <c r="F84" s="31">
        <v>87.39</v>
      </c>
      <c r="G84" s="29">
        <v>48</v>
      </c>
      <c r="H84" s="29">
        <v>539220</v>
      </c>
    </row>
    <row r="85" spans="1:8" s="265" customFormat="1" ht="12.75" customHeight="1">
      <c r="A85" s="343" t="s">
        <v>798</v>
      </c>
      <c r="B85" s="343"/>
      <c r="C85" s="29">
        <v>7256.983548957427</v>
      </c>
      <c r="D85" s="29">
        <v>3317.2176515311508</v>
      </c>
      <c r="E85" s="29">
        <v>60</v>
      </c>
      <c r="F85" s="31">
        <v>175.71</v>
      </c>
      <c r="G85" s="29">
        <v>70</v>
      </c>
      <c r="H85" s="29">
        <v>-8240500</v>
      </c>
    </row>
    <row r="86" spans="1:8" s="265" customFormat="1" ht="12.75" customHeight="1">
      <c r="A86" s="343" t="s">
        <v>959</v>
      </c>
      <c r="B86" s="343"/>
      <c r="C86" s="29">
        <v>4443.8732053742815</v>
      </c>
      <c r="D86" s="29">
        <v>3100.7018867924526</v>
      </c>
      <c r="E86" s="29">
        <v>75</v>
      </c>
      <c r="F86" s="31">
        <v>131.19</v>
      </c>
      <c r="G86" s="29">
        <v>70</v>
      </c>
      <c r="H86" s="29">
        <v>-520927</v>
      </c>
    </row>
    <row r="87" spans="1:8" s="265" customFormat="1" ht="12.75" customHeight="1">
      <c r="A87" s="343" t="s">
        <v>960</v>
      </c>
      <c r="B87" s="343"/>
      <c r="C87" s="29">
        <v>4605.58379358438</v>
      </c>
      <c r="D87" s="29">
        <v>1276.1112918994415</v>
      </c>
      <c r="E87" s="29">
        <v>65</v>
      </c>
      <c r="F87" s="31">
        <v>119</v>
      </c>
      <c r="G87" s="29">
        <v>69</v>
      </c>
      <c r="H87" s="29">
        <v>-371850</v>
      </c>
    </row>
    <row r="88" spans="1:8" s="265" customFormat="1" ht="12.75" customHeight="1">
      <c r="A88" s="343" t="s">
        <v>921</v>
      </c>
      <c r="B88" s="343"/>
      <c r="C88" s="29">
        <v>2828.9246366782004</v>
      </c>
      <c r="D88" s="29">
        <v>5527.110907563025</v>
      </c>
      <c r="E88" s="29">
        <v>100</v>
      </c>
      <c r="F88" s="31">
        <v>70.86</v>
      </c>
      <c r="G88" s="29">
        <v>37</v>
      </c>
      <c r="H88" s="29">
        <v>462036</v>
      </c>
    </row>
    <row r="89" spans="1:8" s="265" customFormat="1" ht="12.75" customHeight="1">
      <c r="A89" s="343" t="s">
        <v>119</v>
      </c>
      <c r="B89" s="343"/>
      <c r="C89" s="29">
        <v>5384.222788259958</v>
      </c>
      <c r="D89" s="29">
        <v>4498.067160751566</v>
      </c>
      <c r="E89" s="29">
        <v>75</v>
      </c>
      <c r="F89" s="31">
        <v>117.74</v>
      </c>
      <c r="G89" s="29">
        <v>68</v>
      </c>
      <c r="H89" s="29">
        <v>-196020</v>
      </c>
    </row>
    <row r="90" spans="1:8" s="265" customFormat="1" ht="12.75" customHeight="1">
      <c r="A90" s="343" t="s">
        <v>801</v>
      </c>
      <c r="B90" s="343"/>
      <c r="C90" s="29">
        <v>4185.638123620307</v>
      </c>
      <c r="D90" s="29">
        <v>3060.5267498165813</v>
      </c>
      <c r="E90" s="29">
        <v>70</v>
      </c>
      <c r="F90" s="31">
        <v>106.45</v>
      </c>
      <c r="G90" s="29">
        <v>61</v>
      </c>
      <c r="H90" s="29">
        <v>0</v>
      </c>
    </row>
    <row r="91" spans="1:8" s="265" customFormat="1" ht="12.75" customHeight="1">
      <c r="A91" s="343" t="s">
        <v>870</v>
      </c>
      <c r="B91" s="343"/>
      <c r="C91" s="29">
        <v>3482.2978153389013</v>
      </c>
      <c r="D91" s="29">
        <v>5786.96763327475</v>
      </c>
      <c r="E91" s="29">
        <v>90</v>
      </c>
      <c r="F91" s="31">
        <v>86.52</v>
      </c>
      <c r="G91" s="29">
        <v>48</v>
      </c>
      <c r="H91" s="29">
        <v>207770</v>
      </c>
    </row>
    <row r="92" spans="1:8" s="265" customFormat="1" ht="12.75" customHeight="1">
      <c r="A92" s="343" t="s">
        <v>124</v>
      </c>
      <c r="B92" s="343"/>
      <c r="C92" s="29">
        <v>6275.853059688012</v>
      </c>
      <c r="D92" s="29">
        <v>10447.969544613106</v>
      </c>
      <c r="E92" s="29">
        <v>77</v>
      </c>
      <c r="F92" s="31">
        <v>128.22</v>
      </c>
      <c r="G92" s="29">
        <v>70</v>
      </c>
      <c r="H92" s="29">
        <v>-30312190</v>
      </c>
    </row>
    <row r="93" spans="1:8" s="265" customFormat="1" ht="12.75" customHeight="1">
      <c r="A93" s="343" t="s">
        <v>961</v>
      </c>
      <c r="B93" s="343"/>
      <c r="C93" s="29">
        <v>3854.8890725563538</v>
      </c>
      <c r="D93" s="29">
        <v>1243.2770235148519</v>
      </c>
      <c r="E93" s="29">
        <v>75</v>
      </c>
      <c r="F93" s="31">
        <v>94.75</v>
      </c>
      <c r="G93" s="29">
        <v>53</v>
      </c>
      <c r="H93" s="29">
        <v>0</v>
      </c>
    </row>
    <row r="94" spans="1:8" s="265" customFormat="1" ht="12.75" customHeight="1">
      <c r="A94" s="343" t="s">
        <v>962</v>
      </c>
      <c r="B94" s="343"/>
      <c r="C94" s="29">
        <v>15633.609116279074</v>
      </c>
      <c r="D94" s="29">
        <v>-16941.18589009288</v>
      </c>
      <c r="E94" s="29">
        <v>65</v>
      </c>
      <c r="F94" s="31">
        <v>214.41</v>
      </c>
      <c r="G94" s="29">
        <v>70</v>
      </c>
      <c r="H94" s="29">
        <v>-2668137</v>
      </c>
    </row>
    <row r="95" spans="1:8" s="265" customFormat="1" ht="12.75" customHeight="1">
      <c r="A95" s="343" t="s">
        <v>128</v>
      </c>
      <c r="B95" s="343"/>
      <c r="C95" s="29">
        <v>4100.437110451213</v>
      </c>
      <c r="D95" s="29">
        <v>4504.071725801432</v>
      </c>
      <c r="E95" s="29">
        <v>77</v>
      </c>
      <c r="F95" s="31">
        <v>114.95</v>
      </c>
      <c r="G95" s="29">
        <v>67</v>
      </c>
      <c r="H95" s="29">
        <v>-182119</v>
      </c>
    </row>
    <row r="96" spans="1:8" s="265" customFormat="1" ht="12.75" customHeight="1">
      <c r="A96" s="343" t="s">
        <v>130</v>
      </c>
      <c r="B96" s="343"/>
      <c r="C96" s="29">
        <v>4256.536558756055</v>
      </c>
      <c r="D96" s="29">
        <v>2417.5008507135035</v>
      </c>
      <c r="E96" s="29">
        <v>70</v>
      </c>
      <c r="F96" s="31">
        <v>106.39</v>
      </c>
      <c r="G96" s="29">
        <v>61</v>
      </c>
      <c r="H96" s="29">
        <v>-44752</v>
      </c>
    </row>
    <row r="97" spans="1:8" s="265" customFormat="1" ht="12.75" customHeight="1">
      <c r="A97" s="343" t="s">
        <v>922</v>
      </c>
      <c r="B97" s="343"/>
      <c r="C97" s="29">
        <v>5759.24687815429</v>
      </c>
      <c r="D97" s="29">
        <v>8473.127416302765</v>
      </c>
      <c r="E97" s="29">
        <v>60</v>
      </c>
      <c r="F97" s="31">
        <v>125.45</v>
      </c>
      <c r="G97" s="29">
        <v>70</v>
      </c>
      <c r="H97" s="29">
        <v>-925179</v>
      </c>
    </row>
    <row r="98" spans="1:8" s="265" customFormat="1" ht="12.75" customHeight="1">
      <c r="A98" s="343" t="s">
        <v>963</v>
      </c>
      <c r="B98" s="343"/>
      <c r="C98" s="29">
        <v>2589.344475308642</v>
      </c>
      <c r="D98" s="29">
        <v>7455.309844236762</v>
      </c>
      <c r="E98" s="29">
        <v>100</v>
      </c>
      <c r="F98" s="31">
        <v>62.37</v>
      </c>
      <c r="G98" s="29">
        <v>32</v>
      </c>
      <c r="H98" s="29">
        <v>463242</v>
      </c>
    </row>
    <row r="99" spans="1:8" s="265" customFormat="1" ht="12.75" customHeight="1">
      <c r="A99" s="343" t="s">
        <v>964</v>
      </c>
      <c r="B99" s="343"/>
      <c r="C99" s="29">
        <v>2880.626109727129</v>
      </c>
      <c r="D99" s="29">
        <v>2854.870926127697</v>
      </c>
      <c r="E99" s="29">
        <v>92</v>
      </c>
      <c r="F99" s="31">
        <v>73.53</v>
      </c>
      <c r="G99" s="29">
        <v>39</v>
      </c>
      <c r="H99" s="29">
        <v>2765956</v>
      </c>
    </row>
    <row r="100" spans="1:8" s="265" customFormat="1" ht="12.75" customHeight="1">
      <c r="A100" s="343" t="s">
        <v>965</v>
      </c>
      <c r="B100" s="343"/>
      <c r="C100" s="29">
        <v>6404.329032697551</v>
      </c>
      <c r="D100" s="29">
        <v>-3870.705586592186</v>
      </c>
      <c r="E100" s="29">
        <v>80</v>
      </c>
      <c r="F100" s="31">
        <v>168.87</v>
      </c>
      <c r="G100" s="29">
        <v>70</v>
      </c>
      <c r="H100" s="29">
        <v>-798603</v>
      </c>
    </row>
    <row r="101" spans="1:8" s="265" customFormat="1" ht="12.75" customHeight="1">
      <c r="A101" s="343" t="s">
        <v>135</v>
      </c>
      <c r="B101" s="343"/>
      <c r="C101" s="29">
        <v>5435.879263024143</v>
      </c>
      <c r="D101" s="29">
        <v>3166.4478660049626</v>
      </c>
      <c r="E101" s="29">
        <v>75</v>
      </c>
      <c r="F101" s="31">
        <v>122.1</v>
      </c>
      <c r="G101" s="29">
        <v>70</v>
      </c>
      <c r="H101" s="29">
        <v>-293316</v>
      </c>
    </row>
    <row r="102" spans="1:8" s="265" customFormat="1" ht="12.75" customHeight="1">
      <c r="A102" s="343" t="s">
        <v>136</v>
      </c>
      <c r="B102" s="343"/>
      <c r="C102" s="29">
        <v>4291.887173913044</v>
      </c>
      <c r="D102" s="29">
        <v>3379.5592192192184</v>
      </c>
      <c r="E102" s="29">
        <v>90</v>
      </c>
      <c r="F102" s="31">
        <v>91.09</v>
      </c>
      <c r="G102" s="29">
        <v>51</v>
      </c>
      <c r="H102" s="29">
        <v>0</v>
      </c>
    </row>
    <row r="103" spans="1:8" s="265" customFormat="1" ht="12.75" customHeight="1">
      <c r="A103" s="343" t="s">
        <v>966</v>
      </c>
      <c r="B103" s="343"/>
      <c r="C103" s="29">
        <v>2933.3926187576126</v>
      </c>
      <c r="D103" s="29">
        <v>2529.4632331730772</v>
      </c>
      <c r="E103" s="29">
        <v>95</v>
      </c>
      <c r="F103" s="31">
        <v>70.35</v>
      </c>
      <c r="G103" s="29">
        <v>37</v>
      </c>
      <c r="H103" s="29">
        <v>721016</v>
      </c>
    </row>
    <row r="104" spans="1:8" s="265" customFormat="1" ht="12.75" customHeight="1">
      <c r="A104" s="343" t="s">
        <v>923</v>
      </c>
      <c r="B104" s="343"/>
      <c r="C104" s="29">
        <v>4477.28157901501</v>
      </c>
      <c r="D104" s="29">
        <v>2480.6401781002633</v>
      </c>
      <c r="E104" s="29">
        <v>70</v>
      </c>
      <c r="F104" s="31">
        <v>118.81</v>
      </c>
      <c r="G104" s="29">
        <v>69</v>
      </c>
      <c r="H104" s="29">
        <v>-3969</v>
      </c>
    </row>
    <row r="105" spans="1:8" s="265" customFormat="1" ht="12.75" customHeight="1">
      <c r="A105" s="343" t="s">
        <v>139</v>
      </c>
      <c r="B105" s="343"/>
      <c r="C105" s="29">
        <v>8698.167820512821</v>
      </c>
      <c r="D105" s="29">
        <v>907.2418509509076</v>
      </c>
      <c r="E105" s="29">
        <v>62</v>
      </c>
      <c r="F105" s="31">
        <v>209.55</v>
      </c>
      <c r="G105" s="29">
        <v>70</v>
      </c>
      <c r="H105" s="29">
        <v>-7942440</v>
      </c>
    </row>
    <row r="106" spans="1:8" s="265" customFormat="1" ht="12.75" customHeight="1">
      <c r="A106" s="343" t="s">
        <v>140</v>
      </c>
      <c r="B106" s="343"/>
      <c r="C106" s="29">
        <v>3094.415114911811</v>
      </c>
      <c r="D106" s="29">
        <v>2271.439168421053</v>
      </c>
      <c r="E106" s="29">
        <v>85</v>
      </c>
      <c r="F106" s="31">
        <v>97.85</v>
      </c>
      <c r="G106" s="29">
        <v>55</v>
      </c>
      <c r="H106" s="29">
        <v>180921</v>
      </c>
    </row>
    <row r="107" spans="1:8" s="265" customFormat="1" ht="12.75" customHeight="1">
      <c r="A107" s="343" t="s">
        <v>967</v>
      </c>
      <c r="B107" s="343"/>
      <c r="C107" s="29">
        <v>6648.159935358758</v>
      </c>
      <c r="D107" s="29">
        <v>-2248.331826625387</v>
      </c>
      <c r="E107" s="29">
        <v>56</v>
      </c>
      <c r="F107" s="31">
        <v>158.04</v>
      </c>
      <c r="G107" s="29">
        <v>70</v>
      </c>
      <c r="H107" s="29">
        <v>-1919055</v>
      </c>
    </row>
    <row r="108" spans="1:8" s="265" customFormat="1" ht="12.75" customHeight="1">
      <c r="A108" s="343" t="s">
        <v>924</v>
      </c>
      <c r="B108" s="343"/>
      <c r="C108" s="29">
        <v>3063.012072808321</v>
      </c>
      <c r="D108" s="29">
        <v>7322.696375641967</v>
      </c>
      <c r="E108" s="29">
        <v>87</v>
      </c>
      <c r="F108" s="31">
        <v>82.81</v>
      </c>
      <c r="G108" s="29">
        <v>45</v>
      </c>
      <c r="H108" s="29">
        <v>170462</v>
      </c>
    </row>
    <row r="109" spans="1:8" s="265" customFormat="1" ht="12.75" customHeight="1">
      <c r="A109" s="343" t="s">
        <v>968</v>
      </c>
      <c r="B109" s="343"/>
      <c r="C109" s="29">
        <v>4056.5093136247174</v>
      </c>
      <c r="D109" s="29">
        <v>1251.3352863032535</v>
      </c>
      <c r="E109" s="29">
        <v>75</v>
      </c>
      <c r="F109" s="31">
        <v>118.73</v>
      </c>
      <c r="G109" s="29">
        <v>69</v>
      </c>
      <c r="H109" s="29">
        <v>-188253</v>
      </c>
    </row>
    <row r="110" spans="1:8" s="265" customFormat="1" ht="12.75" customHeight="1">
      <c r="A110" s="343" t="s">
        <v>804</v>
      </c>
      <c r="B110" s="343"/>
      <c r="C110" s="29">
        <v>6685.930359634996</v>
      </c>
      <c r="D110" s="29">
        <v>1879.7452727272725</v>
      </c>
      <c r="E110" s="29">
        <v>65</v>
      </c>
      <c r="F110" s="31">
        <v>128.4</v>
      </c>
      <c r="G110" s="29">
        <v>70</v>
      </c>
      <c r="H110" s="29">
        <v>-1031748</v>
      </c>
    </row>
    <row r="111" spans="1:8" s="265" customFormat="1" ht="12.75" customHeight="1">
      <c r="A111" s="343" t="s">
        <v>925</v>
      </c>
      <c r="B111" s="343"/>
      <c r="C111" s="29">
        <v>2856.1823046875</v>
      </c>
      <c r="D111" s="29">
        <v>4903.707630470017</v>
      </c>
      <c r="E111" s="29">
        <v>85</v>
      </c>
      <c r="F111" s="31">
        <v>82.69</v>
      </c>
      <c r="G111" s="29">
        <v>45</v>
      </c>
      <c r="H111" s="29">
        <v>711740</v>
      </c>
    </row>
    <row r="112" spans="1:8" s="265" customFormat="1" ht="12.75" customHeight="1">
      <c r="A112" s="343" t="s">
        <v>969</v>
      </c>
      <c r="B112" s="343"/>
      <c r="C112" s="29">
        <v>2651.166545281824</v>
      </c>
      <c r="D112" s="29">
        <v>1725.2420573248398</v>
      </c>
      <c r="E112" s="29">
        <v>85</v>
      </c>
      <c r="F112" s="31">
        <v>74.09</v>
      </c>
      <c r="G112" s="29">
        <v>39</v>
      </c>
      <c r="H112" s="29">
        <v>523730</v>
      </c>
    </row>
    <row r="113" spans="1:8" s="265" customFormat="1" ht="12.75" customHeight="1">
      <c r="A113" s="343" t="s">
        <v>938</v>
      </c>
      <c r="B113" s="343"/>
      <c r="C113" s="29">
        <v>3118.3774850989143</v>
      </c>
      <c r="D113" s="29">
        <v>4237.0785213618165</v>
      </c>
      <c r="E113" s="29" t="s">
        <v>19</v>
      </c>
      <c r="F113" s="31" t="s">
        <v>950</v>
      </c>
      <c r="G113" s="29">
        <v>51</v>
      </c>
      <c r="H113" s="29">
        <v>72378</v>
      </c>
    </row>
    <row r="114" spans="1:8" s="265" customFormat="1" ht="12.75" customHeight="1">
      <c r="A114" s="343" t="s">
        <v>970</v>
      </c>
      <c r="B114" s="343"/>
      <c r="C114" s="29">
        <v>3644.045728797997</v>
      </c>
      <c r="D114" s="29">
        <v>5162.812003284072</v>
      </c>
      <c r="E114" s="29">
        <v>80</v>
      </c>
      <c r="F114" s="31">
        <v>108.05</v>
      </c>
      <c r="G114" s="29">
        <v>62</v>
      </c>
      <c r="H114" s="29">
        <v>-27040</v>
      </c>
    </row>
    <row r="115" spans="1:8" s="265" customFormat="1" ht="12.75" customHeight="1">
      <c r="A115" s="343" t="s">
        <v>971</v>
      </c>
      <c r="B115" s="343"/>
      <c r="C115" s="29">
        <v>2587.200788882137</v>
      </c>
      <c r="D115" s="29">
        <v>1512.1328444211624</v>
      </c>
      <c r="E115" s="29">
        <v>85</v>
      </c>
      <c r="F115" s="31">
        <v>96.79</v>
      </c>
      <c r="G115" s="29">
        <v>55</v>
      </c>
      <c r="H115" s="29">
        <v>-37564</v>
      </c>
    </row>
    <row r="116" spans="1:8" s="265" customFormat="1" ht="12.75" customHeight="1">
      <c r="A116" s="349" t="s">
        <v>155</v>
      </c>
      <c r="B116" s="349"/>
      <c r="C116" s="37">
        <v>7404.129928909954</v>
      </c>
      <c r="D116" s="37">
        <v>5625.545693779901</v>
      </c>
      <c r="E116" s="37">
        <v>65</v>
      </c>
      <c r="F116" s="39">
        <v>160.86</v>
      </c>
      <c r="G116" s="37">
        <v>70</v>
      </c>
      <c r="H116" s="37">
        <v>-629375</v>
      </c>
    </row>
    <row r="117" spans="1:8" s="265" customFormat="1" ht="12.75" customHeight="1">
      <c r="A117" s="347"/>
      <c r="B117" s="347"/>
      <c r="C117" s="34"/>
      <c r="D117" s="34"/>
      <c r="E117" s="34"/>
      <c r="F117" s="46"/>
      <c r="G117" s="34"/>
      <c r="H117" s="34"/>
    </row>
    <row r="118" spans="1:8" s="265" customFormat="1" ht="12.75" customHeight="1">
      <c r="A118" s="342" t="s">
        <v>157</v>
      </c>
      <c r="B118" s="342"/>
      <c r="C118" s="25">
        <v>3574.4582013943705</v>
      </c>
      <c r="D118" s="25">
        <v>4158.020680185165</v>
      </c>
      <c r="E118" s="25" t="s">
        <v>19</v>
      </c>
      <c r="F118" s="27" t="s">
        <v>19</v>
      </c>
      <c r="G118" s="25" t="s">
        <v>19</v>
      </c>
      <c r="H118" s="25">
        <v>10216687</v>
      </c>
    </row>
    <row r="119" spans="1:8" s="265" customFormat="1" ht="12.75" customHeight="1">
      <c r="A119" s="343" t="s">
        <v>158</v>
      </c>
      <c r="B119" s="343"/>
      <c r="C119" s="29">
        <v>5486.278721098092</v>
      </c>
      <c r="D119" s="29">
        <v>3201.329764792356</v>
      </c>
      <c r="E119" s="29">
        <v>75</v>
      </c>
      <c r="F119" s="31">
        <v>117.84</v>
      </c>
      <c r="G119" s="29">
        <v>69</v>
      </c>
      <c r="H119" s="29">
        <v>-1592225</v>
      </c>
    </row>
    <row r="120" spans="1:8" s="265" customFormat="1" ht="12.75" customHeight="1">
      <c r="A120" s="343" t="s">
        <v>161</v>
      </c>
      <c r="B120" s="343"/>
      <c r="C120" s="29">
        <v>4383.903900977094</v>
      </c>
      <c r="D120" s="29">
        <v>9064.209999999997</v>
      </c>
      <c r="E120" s="29">
        <v>78</v>
      </c>
      <c r="F120" s="31">
        <v>97.93</v>
      </c>
      <c r="G120" s="29">
        <v>55</v>
      </c>
      <c r="H120" s="29">
        <v>-70621</v>
      </c>
    </row>
    <row r="121" spans="1:8" s="265" customFormat="1" ht="12.75" customHeight="1">
      <c r="A121" s="343" t="s">
        <v>162</v>
      </c>
      <c r="B121" s="343"/>
      <c r="C121" s="29">
        <v>5161.013086053412</v>
      </c>
      <c r="D121" s="29">
        <v>6294.26915264423</v>
      </c>
      <c r="E121" s="29">
        <v>85</v>
      </c>
      <c r="F121" s="31">
        <v>99.94</v>
      </c>
      <c r="G121" s="29">
        <v>57</v>
      </c>
      <c r="H121" s="29">
        <v>-214607</v>
      </c>
    </row>
    <row r="122" spans="1:8" s="265" customFormat="1" ht="12.75" customHeight="1">
      <c r="A122" s="343" t="s">
        <v>624</v>
      </c>
      <c r="B122" s="343"/>
      <c r="C122" s="29">
        <v>2953.097418502203</v>
      </c>
      <c r="D122" s="29">
        <v>5214.360867208672</v>
      </c>
      <c r="E122" s="29">
        <v>95</v>
      </c>
      <c r="F122" s="31">
        <v>65.51</v>
      </c>
      <c r="G122" s="29">
        <v>34</v>
      </c>
      <c r="H122" s="29">
        <v>939198</v>
      </c>
    </row>
    <row r="123" spans="1:8" s="265" customFormat="1" ht="12.75" customHeight="1">
      <c r="A123" s="343" t="s">
        <v>626</v>
      </c>
      <c r="B123" s="343"/>
      <c r="C123" s="29">
        <v>2900.165977265428</v>
      </c>
      <c r="D123" s="29">
        <v>514.142860678925</v>
      </c>
      <c r="E123" s="29">
        <v>86</v>
      </c>
      <c r="F123" s="31">
        <v>80.85</v>
      </c>
      <c r="G123" s="29">
        <v>44</v>
      </c>
      <c r="H123" s="29">
        <v>1680952</v>
      </c>
    </row>
    <row r="124" spans="1:8" s="265" customFormat="1" ht="12.75" customHeight="1">
      <c r="A124" s="343" t="s">
        <v>926</v>
      </c>
      <c r="B124" s="343"/>
      <c r="C124" s="29">
        <v>3271.0602325464956</v>
      </c>
      <c r="D124" s="29">
        <v>8086.384785923754</v>
      </c>
      <c r="E124" s="29">
        <v>85</v>
      </c>
      <c r="F124" s="31">
        <v>79.56</v>
      </c>
      <c r="G124" s="29">
        <v>43</v>
      </c>
      <c r="H124" s="29">
        <v>450361</v>
      </c>
    </row>
    <row r="125" spans="1:8" s="265" customFormat="1" ht="12.75" customHeight="1">
      <c r="A125" s="343" t="s">
        <v>972</v>
      </c>
      <c r="B125" s="343"/>
      <c r="C125" s="29">
        <v>2876.433655913978</v>
      </c>
      <c r="D125" s="29">
        <v>5205.859086497892</v>
      </c>
      <c r="E125" s="29">
        <v>84</v>
      </c>
      <c r="F125" s="31">
        <v>90.39</v>
      </c>
      <c r="G125" s="29">
        <v>50</v>
      </c>
      <c r="H125" s="29">
        <v>1455552</v>
      </c>
    </row>
    <row r="126" spans="1:8" s="265" customFormat="1" ht="12.75" customHeight="1">
      <c r="A126" s="343" t="s">
        <v>176</v>
      </c>
      <c r="B126" s="343"/>
      <c r="C126" s="29">
        <v>2547.6280609232313</v>
      </c>
      <c r="D126" s="29">
        <v>4152.404799999999</v>
      </c>
      <c r="E126" s="29">
        <v>100</v>
      </c>
      <c r="F126" s="31">
        <v>74.02</v>
      </c>
      <c r="G126" s="29">
        <v>39</v>
      </c>
      <c r="H126" s="29">
        <v>394972</v>
      </c>
    </row>
    <row r="127" spans="1:8" s="265" customFormat="1" ht="12.75" customHeight="1">
      <c r="A127" s="343" t="s">
        <v>177</v>
      </c>
      <c r="B127" s="343"/>
      <c r="C127" s="29">
        <v>3416.5796738301124</v>
      </c>
      <c r="D127" s="29">
        <v>5830.748766407464</v>
      </c>
      <c r="E127" s="29">
        <v>90</v>
      </c>
      <c r="F127" s="31">
        <v>83.67</v>
      </c>
      <c r="G127" s="29">
        <v>46</v>
      </c>
      <c r="H127" s="29">
        <v>2163567</v>
      </c>
    </row>
    <row r="128" spans="1:8" s="265" customFormat="1" ht="12.75" customHeight="1">
      <c r="A128" s="343" t="s">
        <v>973</v>
      </c>
      <c r="B128" s="343"/>
      <c r="C128" s="29">
        <v>2921.703205633925</v>
      </c>
      <c r="D128" s="29">
        <v>2954.612475850796</v>
      </c>
      <c r="E128" s="29">
        <v>90</v>
      </c>
      <c r="F128" s="31">
        <v>89.21</v>
      </c>
      <c r="G128" s="29">
        <v>49</v>
      </c>
      <c r="H128" s="29">
        <v>2062589</v>
      </c>
    </row>
    <row r="129" spans="1:8" s="265" customFormat="1" ht="12.75" customHeight="1">
      <c r="A129" s="343" t="s">
        <v>180</v>
      </c>
      <c r="B129" s="343"/>
      <c r="C129" s="29">
        <v>3028.214676616916</v>
      </c>
      <c r="D129" s="29">
        <v>3771.652537313432</v>
      </c>
      <c r="E129" s="29">
        <v>100</v>
      </c>
      <c r="F129" s="31">
        <v>67.62</v>
      </c>
      <c r="G129" s="29">
        <v>35</v>
      </c>
      <c r="H129" s="29">
        <v>105347</v>
      </c>
    </row>
    <row r="130" spans="1:8" s="265" customFormat="1" ht="12.75" customHeight="1">
      <c r="A130" s="343" t="s">
        <v>181</v>
      </c>
      <c r="B130" s="343"/>
      <c r="C130" s="29">
        <v>3590.039619358347</v>
      </c>
      <c r="D130" s="29">
        <v>3096.3204891008186</v>
      </c>
      <c r="E130" s="29">
        <v>78</v>
      </c>
      <c r="F130" s="31">
        <v>96.65</v>
      </c>
      <c r="G130" s="29">
        <v>54</v>
      </c>
      <c r="H130" s="29">
        <v>0</v>
      </c>
    </row>
    <row r="131" spans="1:8" s="265" customFormat="1" ht="12.75" customHeight="1">
      <c r="A131" s="343" t="s">
        <v>183</v>
      </c>
      <c r="B131" s="343"/>
      <c r="C131" s="29">
        <v>4325.952092598281</v>
      </c>
      <c r="D131" s="29">
        <v>2538.1149138261194</v>
      </c>
      <c r="E131" s="29">
        <v>78</v>
      </c>
      <c r="F131" s="31">
        <v>96.32</v>
      </c>
      <c r="G131" s="29">
        <v>54</v>
      </c>
      <c r="H131" s="29">
        <v>0</v>
      </c>
    </row>
    <row r="132" spans="1:8" s="265" customFormat="1" ht="12.75" customHeight="1">
      <c r="A132" s="343" t="s">
        <v>184</v>
      </c>
      <c r="B132" s="343"/>
      <c r="C132" s="29">
        <v>2910.1186425339374</v>
      </c>
      <c r="D132" s="29">
        <v>4280.112096774194</v>
      </c>
      <c r="E132" s="29">
        <v>95</v>
      </c>
      <c r="F132" s="31">
        <v>62.73</v>
      </c>
      <c r="G132" s="29">
        <v>32</v>
      </c>
      <c r="H132" s="29">
        <v>516374</v>
      </c>
    </row>
    <row r="133" spans="1:8" s="265" customFormat="1" ht="12.75" customHeight="1">
      <c r="A133" s="343" t="s">
        <v>185</v>
      </c>
      <c r="B133" s="343"/>
      <c r="C133" s="29">
        <v>5715.788980169971</v>
      </c>
      <c r="D133" s="29">
        <v>1409.1096995708162</v>
      </c>
      <c r="E133" s="29">
        <v>75</v>
      </c>
      <c r="F133" s="31">
        <v>113.74</v>
      </c>
      <c r="G133" s="29">
        <v>66</v>
      </c>
      <c r="H133" s="29">
        <v>-230367</v>
      </c>
    </row>
    <row r="134" spans="1:8" s="265" customFormat="1" ht="12.75" customHeight="1">
      <c r="A134" s="343" t="s">
        <v>188</v>
      </c>
      <c r="B134" s="343"/>
      <c r="C134" s="29">
        <v>8511.52201818182</v>
      </c>
      <c r="D134" s="29">
        <v>-5731.331107011069</v>
      </c>
      <c r="E134" s="29">
        <v>75</v>
      </c>
      <c r="F134" s="31">
        <v>159.88</v>
      </c>
      <c r="G134" s="29">
        <v>70</v>
      </c>
      <c r="H134" s="29">
        <v>-627506</v>
      </c>
    </row>
    <row r="135" spans="1:8" s="265" customFormat="1" ht="12.75" customHeight="1">
      <c r="A135" s="343" t="s">
        <v>974</v>
      </c>
      <c r="B135" s="343"/>
      <c r="C135" s="29">
        <v>2836.3181955256173</v>
      </c>
      <c r="D135" s="29">
        <v>1732.2870717377853</v>
      </c>
      <c r="E135" s="29">
        <v>93</v>
      </c>
      <c r="F135" s="31">
        <v>85.12</v>
      </c>
      <c r="G135" s="29">
        <v>47</v>
      </c>
      <c r="H135" s="29">
        <v>2116367</v>
      </c>
    </row>
    <row r="136" spans="1:8" s="265" customFormat="1" ht="12.75" customHeight="1">
      <c r="A136" s="343" t="s">
        <v>708</v>
      </c>
      <c r="B136" s="343"/>
      <c r="C136" s="29">
        <v>2981.639931480776</v>
      </c>
      <c r="D136" s="29">
        <v>575.8022471071307</v>
      </c>
      <c r="E136" s="29">
        <v>85</v>
      </c>
      <c r="F136" s="31">
        <v>81.56</v>
      </c>
      <c r="G136" s="29">
        <v>44</v>
      </c>
      <c r="H136" s="29">
        <v>357560</v>
      </c>
    </row>
    <row r="137" spans="1:8" s="265" customFormat="1" ht="12.75" customHeight="1">
      <c r="A137" s="349" t="s">
        <v>975</v>
      </c>
      <c r="B137" s="349"/>
      <c r="C137" s="37">
        <v>3554.41351957416</v>
      </c>
      <c r="D137" s="37">
        <v>5967.551974522293</v>
      </c>
      <c r="E137" s="37">
        <v>95</v>
      </c>
      <c r="F137" s="39">
        <v>63.1</v>
      </c>
      <c r="G137" s="37">
        <v>32</v>
      </c>
      <c r="H137" s="37">
        <v>709174</v>
      </c>
    </row>
    <row r="138" spans="1:8" s="265" customFormat="1" ht="12.75" customHeight="1">
      <c r="A138" s="347"/>
      <c r="B138" s="347"/>
      <c r="C138" s="34"/>
      <c r="D138" s="34"/>
      <c r="E138" s="34"/>
      <c r="F138" s="46"/>
      <c r="G138" s="34"/>
      <c r="H138" s="34"/>
    </row>
    <row r="139" spans="1:8" s="265" customFormat="1" ht="12.75" customHeight="1">
      <c r="A139" s="342" t="s">
        <v>198</v>
      </c>
      <c r="B139" s="342"/>
      <c r="C139" s="25">
        <v>2905.7789908116106</v>
      </c>
      <c r="D139" s="25">
        <v>5039.375787341772</v>
      </c>
      <c r="E139" s="25" t="s">
        <v>19</v>
      </c>
      <c r="F139" s="27" t="s">
        <v>19</v>
      </c>
      <c r="G139" s="25" t="s">
        <v>19</v>
      </c>
      <c r="H139" s="25">
        <v>4801087</v>
      </c>
    </row>
    <row r="140" spans="1:8" s="265" customFormat="1" ht="12.75" customHeight="1">
      <c r="A140" s="343" t="s">
        <v>825</v>
      </c>
      <c r="B140" s="343"/>
      <c r="C140" s="29">
        <v>2994.953908113456</v>
      </c>
      <c r="D140" s="29">
        <v>6174.603388049902</v>
      </c>
      <c r="E140" s="29">
        <v>95</v>
      </c>
      <c r="F140" s="31">
        <v>73.33</v>
      </c>
      <c r="G140" s="29">
        <v>39</v>
      </c>
      <c r="H140" s="29">
        <v>1665461</v>
      </c>
    </row>
    <row r="141" spans="1:8" s="265" customFormat="1" ht="12.75" customHeight="1">
      <c r="A141" s="343" t="s">
        <v>200</v>
      </c>
      <c r="B141" s="343"/>
      <c r="C141" s="29">
        <v>5229.007884615384</v>
      </c>
      <c r="D141" s="29">
        <v>42461.733888888884</v>
      </c>
      <c r="E141" s="29">
        <v>100</v>
      </c>
      <c r="F141" s="31">
        <v>60.11</v>
      </c>
      <c r="G141" s="29">
        <v>30</v>
      </c>
      <c r="H141" s="29">
        <v>5039</v>
      </c>
    </row>
    <row r="142" spans="1:8" s="265" customFormat="1" ht="12.75" customHeight="1">
      <c r="A142" s="343" t="s">
        <v>201</v>
      </c>
      <c r="B142" s="343"/>
      <c r="C142" s="29">
        <v>3224.7408163265304</v>
      </c>
      <c r="D142" s="29">
        <v>-5678.358846153851</v>
      </c>
      <c r="E142" s="29">
        <v>80</v>
      </c>
      <c r="F142" s="31">
        <v>71.74</v>
      </c>
      <c r="G142" s="29">
        <v>38</v>
      </c>
      <c r="H142" s="29">
        <v>1280</v>
      </c>
    </row>
    <row r="143" spans="1:8" s="265" customFormat="1" ht="12.75" customHeight="1">
      <c r="A143" s="343" t="s">
        <v>202</v>
      </c>
      <c r="B143" s="343"/>
      <c r="C143" s="29">
        <v>3335.4875</v>
      </c>
      <c r="D143" s="29">
        <v>29494.391666666677</v>
      </c>
      <c r="E143" s="29">
        <v>100</v>
      </c>
      <c r="F143" s="31">
        <v>64.42</v>
      </c>
      <c r="G143" s="29">
        <v>33</v>
      </c>
      <c r="H143" s="29">
        <v>7359</v>
      </c>
    </row>
    <row r="144" spans="1:8" s="265" customFormat="1" ht="12.75" customHeight="1">
      <c r="A144" s="343" t="s">
        <v>203</v>
      </c>
      <c r="B144" s="343"/>
      <c r="C144" s="29">
        <v>2833.8419352014002</v>
      </c>
      <c r="D144" s="29">
        <v>5306.854731663686</v>
      </c>
      <c r="E144" s="29">
        <v>90</v>
      </c>
      <c r="F144" s="31">
        <v>65.47</v>
      </c>
      <c r="G144" s="29">
        <v>34</v>
      </c>
      <c r="H144" s="29">
        <v>707818</v>
      </c>
    </row>
    <row r="145" spans="1:8" s="265" customFormat="1" ht="12.75" customHeight="1">
      <c r="A145" s="343" t="s">
        <v>205</v>
      </c>
      <c r="B145" s="343"/>
      <c r="C145" s="29">
        <v>3003.6039799999994</v>
      </c>
      <c r="D145" s="29">
        <v>5875.2067806841005</v>
      </c>
      <c r="E145" s="29">
        <v>90</v>
      </c>
      <c r="F145" s="31">
        <v>66.94</v>
      </c>
      <c r="G145" s="29">
        <v>35</v>
      </c>
      <c r="H145" s="29">
        <v>93452</v>
      </c>
    </row>
    <row r="146" spans="1:8" s="265" customFormat="1" ht="12.75" customHeight="1">
      <c r="A146" s="343" t="s">
        <v>206</v>
      </c>
      <c r="B146" s="343"/>
      <c r="C146" s="29">
        <v>3570.9500000000007</v>
      </c>
      <c r="D146" s="29">
        <v>1491.7143902439018</v>
      </c>
      <c r="E146" s="29">
        <v>65</v>
      </c>
      <c r="F146" s="31">
        <v>83.54</v>
      </c>
      <c r="G146" s="29">
        <v>46</v>
      </c>
      <c r="H146" s="29">
        <v>0</v>
      </c>
    </row>
    <row r="147" spans="1:8" s="265" customFormat="1" ht="12.75" customHeight="1">
      <c r="A147" s="344" t="s">
        <v>207</v>
      </c>
      <c r="B147" s="344"/>
      <c r="C147" s="37">
        <v>2797.195265649448</v>
      </c>
      <c r="D147" s="37">
        <v>3256.8056298003075</v>
      </c>
      <c r="E147" s="37">
        <v>90</v>
      </c>
      <c r="F147" s="39">
        <v>69.15</v>
      </c>
      <c r="G147" s="37">
        <v>36</v>
      </c>
      <c r="H147" s="37">
        <v>2320678</v>
      </c>
    </row>
    <row r="148" spans="1:8" s="265" customFormat="1" ht="12.75" customHeight="1">
      <c r="A148" s="347"/>
      <c r="B148" s="347"/>
      <c r="C148" s="34"/>
      <c r="D148" s="34"/>
      <c r="E148" s="34"/>
      <c r="F148" s="46"/>
      <c r="G148" s="34"/>
      <c r="H148" s="34"/>
    </row>
    <row r="149" spans="1:8" s="265" customFormat="1" ht="12.75" customHeight="1">
      <c r="A149" s="342" t="s">
        <v>208</v>
      </c>
      <c r="B149" s="342"/>
      <c r="C149" s="25">
        <v>3155.9010951115097</v>
      </c>
      <c r="D149" s="25">
        <v>5453.8202928810915</v>
      </c>
      <c r="E149" s="25" t="s">
        <v>19</v>
      </c>
      <c r="F149" s="27" t="s">
        <v>19</v>
      </c>
      <c r="G149" s="25" t="s">
        <v>19</v>
      </c>
      <c r="H149" s="25">
        <v>19574598</v>
      </c>
    </row>
    <row r="150" spans="1:8" s="265" customFormat="1" ht="12.75" customHeight="1">
      <c r="A150" s="343" t="s">
        <v>976</v>
      </c>
      <c r="B150" s="343"/>
      <c r="C150" s="29">
        <v>3026.99896544586</v>
      </c>
      <c r="D150" s="29">
        <v>2777.6230464101545</v>
      </c>
      <c r="E150" s="29">
        <v>91</v>
      </c>
      <c r="F150" s="31">
        <v>82.21</v>
      </c>
      <c r="G150" s="29">
        <v>45</v>
      </c>
      <c r="H150" s="29">
        <v>2663252</v>
      </c>
    </row>
    <row r="151" spans="1:8" s="265" customFormat="1" ht="12.75" customHeight="1">
      <c r="A151" s="343" t="s">
        <v>857</v>
      </c>
      <c r="B151" s="343"/>
      <c r="C151" s="29">
        <v>3181.1160596667773</v>
      </c>
      <c r="D151" s="29">
        <v>5958.0691275551</v>
      </c>
      <c r="E151" s="29">
        <v>93</v>
      </c>
      <c r="F151" s="31">
        <v>79.09</v>
      </c>
      <c r="G151" s="29">
        <v>43</v>
      </c>
      <c r="H151" s="29">
        <v>13679059</v>
      </c>
    </row>
    <row r="152" spans="1:8" s="265" customFormat="1" ht="12.75" customHeight="1">
      <c r="A152" s="343" t="s">
        <v>977</v>
      </c>
      <c r="B152" s="343"/>
      <c r="C152" s="29">
        <v>2800.7504390416557</v>
      </c>
      <c r="D152" s="29">
        <v>3650.2210978835965</v>
      </c>
      <c r="E152" s="29">
        <v>88</v>
      </c>
      <c r="F152" s="31">
        <v>78.64</v>
      </c>
      <c r="G152" s="29">
        <v>42</v>
      </c>
      <c r="H152" s="29">
        <v>2046136</v>
      </c>
    </row>
    <row r="153" spans="1:8" s="265" customFormat="1" ht="12.75" customHeight="1">
      <c r="A153" s="343" t="s">
        <v>217</v>
      </c>
      <c r="B153" s="343"/>
      <c r="C153" s="29">
        <v>2413.547873417722</v>
      </c>
      <c r="D153" s="29">
        <v>9183.020364583334</v>
      </c>
      <c r="E153" s="29">
        <v>92</v>
      </c>
      <c r="F153" s="31">
        <v>47.86</v>
      </c>
      <c r="G153" s="29">
        <v>22</v>
      </c>
      <c r="H153" s="29">
        <v>440133</v>
      </c>
    </row>
    <row r="154" spans="1:8" s="265" customFormat="1" ht="12.75" customHeight="1">
      <c r="A154" s="343" t="s">
        <v>978</v>
      </c>
      <c r="B154" s="343"/>
      <c r="C154" s="29">
        <v>2897.669388783869</v>
      </c>
      <c r="D154" s="29">
        <v>7254.03975949367</v>
      </c>
      <c r="E154" s="29">
        <v>90</v>
      </c>
      <c r="F154" s="31">
        <v>76.23</v>
      </c>
      <c r="G154" s="29">
        <v>41</v>
      </c>
      <c r="H154" s="29">
        <v>746018</v>
      </c>
    </row>
    <row r="155" spans="1:8" s="265" customFormat="1" ht="12.75" customHeight="1">
      <c r="A155" s="349" t="s">
        <v>927</v>
      </c>
      <c r="B155" s="349"/>
      <c r="C155" s="37">
        <v>3675.9909234877036</v>
      </c>
      <c r="D155" s="37">
        <v>2555.7669561815337</v>
      </c>
      <c r="E155" s="37">
        <v>70</v>
      </c>
      <c r="F155" s="39">
        <v>98.48</v>
      </c>
      <c r="G155" s="37">
        <v>56</v>
      </c>
      <c r="H155" s="37">
        <v>0</v>
      </c>
    </row>
    <row r="156" spans="1:8" s="265" customFormat="1" ht="12.75" customHeight="1">
      <c r="A156" s="347"/>
      <c r="B156" s="347"/>
      <c r="C156" s="34"/>
      <c r="D156" s="34"/>
      <c r="E156" s="34"/>
      <c r="F156" s="46"/>
      <c r="G156" s="34"/>
      <c r="H156" s="34"/>
    </row>
    <row r="157" spans="1:8" s="265" customFormat="1" ht="12.75" customHeight="1">
      <c r="A157" s="342" t="s">
        <v>227</v>
      </c>
      <c r="B157" s="342"/>
      <c r="C157" s="25">
        <v>3005.3399584829317</v>
      </c>
      <c r="D157" s="25">
        <v>3407.281712381689</v>
      </c>
      <c r="E157" s="25" t="s">
        <v>19</v>
      </c>
      <c r="F157" s="27" t="s">
        <v>19</v>
      </c>
      <c r="G157" s="25" t="s">
        <v>19</v>
      </c>
      <c r="H157" s="25">
        <v>11594009</v>
      </c>
    </row>
    <row r="158" spans="1:8" s="265" customFormat="1" ht="12.75" customHeight="1">
      <c r="A158" s="343" t="s">
        <v>979</v>
      </c>
      <c r="B158" s="343"/>
      <c r="C158" s="29">
        <v>3018.6032765348145</v>
      </c>
      <c r="D158" s="29">
        <v>2046.88184590164</v>
      </c>
      <c r="E158" s="29">
        <v>95</v>
      </c>
      <c r="F158" s="31">
        <v>73.7</v>
      </c>
      <c r="G158" s="29">
        <v>39</v>
      </c>
      <c r="H158" s="29">
        <v>6632363</v>
      </c>
    </row>
    <row r="159" spans="1:8" s="265" customFormat="1" ht="12.75" customHeight="1">
      <c r="A159" s="349" t="s">
        <v>896</v>
      </c>
      <c r="B159" s="349"/>
      <c r="C159" s="37">
        <v>2986.330866242062</v>
      </c>
      <c r="D159" s="37">
        <v>5358.019649741422</v>
      </c>
      <c r="E159" s="37">
        <v>95</v>
      </c>
      <c r="F159" s="39">
        <v>71.81</v>
      </c>
      <c r="G159" s="37">
        <v>38</v>
      </c>
      <c r="H159" s="37">
        <v>4961646</v>
      </c>
    </row>
    <row r="160" spans="1:8" s="265" customFormat="1" ht="12.75" customHeight="1">
      <c r="A160" s="347"/>
      <c r="B160" s="347"/>
      <c r="C160" s="34"/>
      <c r="D160" s="34"/>
      <c r="E160" s="34"/>
      <c r="F160" s="46"/>
      <c r="G160" s="34"/>
      <c r="H160" s="34"/>
    </row>
    <row r="161" spans="1:8" s="265" customFormat="1" ht="12.75" customHeight="1">
      <c r="A161" s="342" t="s">
        <v>234</v>
      </c>
      <c r="B161" s="342"/>
      <c r="C161" s="25">
        <v>2891.4074115983026</v>
      </c>
      <c r="D161" s="25">
        <v>8385.388354632587</v>
      </c>
      <c r="E161" s="25" t="s">
        <v>19</v>
      </c>
      <c r="F161" s="27" t="s">
        <v>19</v>
      </c>
      <c r="G161" s="25" t="s">
        <v>19</v>
      </c>
      <c r="H161" s="25">
        <v>4646027</v>
      </c>
    </row>
    <row r="162" spans="1:8" s="265" customFormat="1" ht="12.75" customHeight="1">
      <c r="A162" s="343" t="s">
        <v>928</v>
      </c>
      <c r="B162" s="343"/>
      <c r="C162" s="29">
        <v>2999.663464305479</v>
      </c>
      <c r="D162" s="29">
        <v>8048.4085276409405</v>
      </c>
      <c r="E162" s="29">
        <v>95</v>
      </c>
      <c r="F162" s="31">
        <v>65.41</v>
      </c>
      <c r="G162" s="29">
        <v>34</v>
      </c>
      <c r="H162" s="29">
        <v>1817351</v>
      </c>
    </row>
    <row r="163" spans="1:8" s="265" customFormat="1" ht="12.75" customHeight="1">
      <c r="A163" s="343" t="s">
        <v>980</v>
      </c>
      <c r="B163" s="343"/>
      <c r="C163" s="29">
        <v>2444.8795141242936</v>
      </c>
      <c r="D163" s="29">
        <v>10428.501752283108</v>
      </c>
      <c r="E163" s="29">
        <v>90</v>
      </c>
      <c r="F163" s="31">
        <v>67.34</v>
      </c>
      <c r="G163" s="29">
        <v>35</v>
      </c>
      <c r="H163" s="29">
        <v>824483</v>
      </c>
    </row>
    <row r="164" spans="1:8" s="265" customFormat="1" ht="12.75" customHeight="1">
      <c r="A164" s="349" t="s">
        <v>981</v>
      </c>
      <c r="B164" s="349"/>
      <c r="C164" s="47">
        <v>3177.4755651755654</v>
      </c>
      <c r="D164" s="47">
        <v>6943.114618004864</v>
      </c>
      <c r="E164" s="47">
        <v>93</v>
      </c>
      <c r="F164" s="49">
        <v>71.18</v>
      </c>
      <c r="G164" s="47">
        <v>37</v>
      </c>
      <c r="H164" s="47">
        <v>2004193</v>
      </c>
    </row>
    <row r="165" spans="1:8" s="265" customFormat="1" ht="12.75" customHeight="1">
      <c r="A165" s="347"/>
      <c r="B165" s="347"/>
      <c r="C165" s="34"/>
      <c r="D165" s="34"/>
      <c r="E165" s="34"/>
      <c r="F165" s="46"/>
      <c r="G165" s="34"/>
      <c r="H165" s="34"/>
    </row>
    <row r="166" spans="1:8" s="265" customFormat="1" ht="12.75" customHeight="1">
      <c r="A166" s="342" t="s">
        <v>240</v>
      </c>
      <c r="B166" s="342"/>
      <c r="C166" s="25">
        <v>2868.0225587299306</v>
      </c>
      <c r="D166" s="25">
        <v>5411.012086487727</v>
      </c>
      <c r="E166" s="25" t="s">
        <v>19</v>
      </c>
      <c r="F166" s="27" t="s">
        <v>19</v>
      </c>
      <c r="G166" s="25" t="s">
        <v>19</v>
      </c>
      <c r="H166" s="25">
        <v>6172820</v>
      </c>
    </row>
    <row r="167" spans="1:8" s="265" customFormat="1" ht="12.75" customHeight="1">
      <c r="A167" s="343" t="s">
        <v>241</v>
      </c>
      <c r="B167" s="343"/>
      <c r="C167" s="29">
        <v>2728.6909146341463</v>
      </c>
      <c r="D167" s="29">
        <v>6118.100900209351</v>
      </c>
      <c r="E167" s="29">
        <v>88</v>
      </c>
      <c r="F167" s="31">
        <v>69.49</v>
      </c>
      <c r="G167" s="29">
        <v>36</v>
      </c>
      <c r="H167" s="29">
        <v>608316</v>
      </c>
    </row>
    <row r="168" spans="1:8" s="265" customFormat="1" ht="12.75" customHeight="1">
      <c r="A168" s="343" t="s">
        <v>836</v>
      </c>
      <c r="B168" s="343"/>
      <c r="C168" s="29">
        <v>10062.212843137253</v>
      </c>
      <c r="D168" s="29">
        <v>13337.62267326732</v>
      </c>
      <c r="E168" s="29">
        <v>60</v>
      </c>
      <c r="F168" s="31">
        <v>532.68</v>
      </c>
      <c r="G168" s="29">
        <v>70</v>
      </c>
      <c r="H168" s="29">
        <v>-115056</v>
      </c>
    </row>
    <row r="169" spans="1:8" s="265" customFormat="1" ht="12.75" customHeight="1">
      <c r="A169" s="343" t="s">
        <v>982</v>
      </c>
      <c r="B169" s="343"/>
      <c r="C169" s="29">
        <v>3108.7077570134525</v>
      </c>
      <c r="D169" s="29">
        <v>1997.0899451152598</v>
      </c>
      <c r="E169" s="29">
        <v>100</v>
      </c>
      <c r="F169" s="31">
        <v>75.17</v>
      </c>
      <c r="G169" s="29">
        <v>40</v>
      </c>
      <c r="H169" s="29">
        <v>666449</v>
      </c>
    </row>
    <row r="170" spans="1:8" s="265" customFormat="1" ht="12.75" customHeight="1">
      <c r="A170" s="343" t="s">
        <v>929</v>
      </c>
      <c r="B170" s="343"/>
      <c r="C170" s="29">
        <v>2696.8298850574715</v>
      </c>
      <c r="D170" s="29">
        <v>2751.1370658682613</v>
      </c>
      <c r="E170" s="29">
        <v>70</v>
      </c>
      <c r="F170" s="31">
        <v>98.57</v>
      </c>
      <c r="G170" s="29">
        <v>56</v>
      </c>
      <c r="H170" s="29">
        <v>0</v>
      </c>
    </row>
    <row r="171" spans="1:8" s="265" customFormat="1" ht="12.75" customHeight="1">
      <c r="A171" s="343" t="s">
        <v>983</v>
      </c>
      <c r="B171" s="343"/>
      <c r="C171" s="29">
        <v>2408.7842507970254</v>
      </c>
      <c r="D171" s="29">
        <v>6040.156765865904</v>
      </c>
      <c r="E171" s="29">
        <v>95</v>
      </c>
      <c r="F171" s="31">
        <v>60</v>
      </c>
      <c r="G171" s="29">
        <v>30</v>
      </c>
      <c r="H171" s="29">
        <v>1863894</v>
      </c>
    </row>
    <row r="172" spans="1:8" s="265" customFormat="1" ht="12.75" customHeight="1">
      <c r="A172" s="343" t="s">
        <v>251</v>
      </c>
      <c r="B172" s="343"/>
      <c r="C172" s="29">
        <v>3512.075753830628</v>
      </c>
      <c r="D172" s="29">
        <v>6755.327196969698</v>
      </c>
      <c r="E172" s="29">
        <v>100</v>
      </c>
      <c r="F172" s="31">
        <v>67.52</v>
      </c>
      <c r="G172" s="29">
        <v>35</v>
      </c>
      <c r="H172" s="29">
        <v>880489</v>
      </c>
    </row>
    <row r="173" spans="1:8" s="265" customFormat="1" ht="12.75" customHeight="1">
      <c r="A173" s="343" t="s">
        <v>984</v>
      </c>
      <c r="B173" s="343"/>
      <c r="C173" s="29">
        <v>2825.8015337423317</v>
      </c>
      <c r="D173" s="29">
        <v>8311.592584615388</v>
      </c>
      <c r="E173" s="29">
        <v>90</v>
      </c>
      <c r="F173" s="31">
        <v>66.98</v>
      </c>
      <c r="G173" s="29">
        <v>35</v>
      </c>
      <c r="H173" s="29">
        <v>362930</v>
      </c>
    </row>
    <row r="174" spans="1:8" s="265" customFormat="1" ht="12.75" customHeight="1">
      <c r="A174" s="343" t="s">
        <v>255</v>
      </c>
      <c r="B174" s="343"/>
      <c r="C174" s="29">
        <v>2542.8127875</v>
      </c>
      <c r="D174" s="29">
        <v>-428.48663495838423</v>
      </c>
      <c r="E174" s="29">
        <v>95</v>
      </c>
      <c r="F174" s="31">
        <v>65.89</v>
      </c>
      <c r="G174" s="29">
        <v>34</v>
      </c>
      <c r="H174" s="29">
        <v>1065816</v>
      </c>
    </row>
    <row r="175" spans="1:8" s="265" customFormat="1" ht="12.75" customHeight="1">
      <c r="A175" s="343" t="s">
        <v>812</v>
      </c>
      <c r="B175" s="343"/>
      <c r="C175" s="29">
        <v>2964.449871134021</v>
      </c>
      <c r="D175" s="29">
        <v>11746.44742857143</v>
      </c>
      <c r="E175" s="29">
        <v>90</v>
      </c>
      <c r="F175" s="31">
        <v>68.18</v>
      </c>
      <c r="G175" s="29">
        <v>35</v>
      </c>
      <c r="H175" s="29">
        <v>430361</v>
      </c>
    </row>
    <row r="176" spans="1:8" s="265" customFormat="1" ht="12.75" customHeight="1">
      <c r="A176" s="349" t="s">
        <v>257</v>
      </c>
      <c r="B176" s="349"/>
      <c r="C176" s="37">
        <v>3159.4321407035177</v>
      </c>
      <c r="D176" s="37">
        <v>5873.272186858318</v>
      </c>
      <c r="E176" s="37">
        <v>95</v>
      </c>
      <c r="F176" s="39">
        <v>69.53</v>
      </c>
      <c r="G176" s="37">
        <v>36</v>
      </c>
      <c r="H176" s="37">
        <v>409621</v>
      </c>
    </row>
    <row r="177" spans="1:8" s="265" customFormat="1" ht="12.75" customHeight="1">
      <c r="A177" s="347"/>
      <c r="B177" s="347"/>
      <c r="C177" s="34"/>
      <c r="D177" s="34"/>
      <c r="E177" s="34"/>
      <c r="F177" s="34"/>
      <c r="G177" s="34"/>
      <c r="H177" s="34"/>
    </row>
    <row r="178" spans="1:8" s="265" customFormat="1" ht="12.75" customHeight="1">
      <c r="A178" s="342" t="s">
        <v>259</v>
      </c>
      <c r="B178" s="342"/>
      <c r="C178" s="25">
        <v>4299.446912308908</v>
      </c>
      <c r="D178" s="25">
        <v>5354.112108518061</v>
      </c>
      <c r="E178" s="27">
        <v>78.7</v>
      </c>
      <c r="F178" s="25">
        <v>100</v>
      </c>
      <c r="G178" s="25" t="s">
        <v>19</v>
      </c>
      <c r="H178" s="25">
        <v>1500000</v>
      </c>
    </row>
    <row r="179" spans="1:8" s="265" customFormat="1" ht="12.75" customHeight="1">
      <c r="A179" s="343" t="s">
        <v>260</v>
      </c>
      <c r="B179" s="343"/>
      <c r="C179" s="29">
        <v>4751.279384172037</v>
      </c>
      <c r="D179" s="29">
        <v>4151.60110992808</v>
      </c>
      <c r="E179" s="29" t="s">
        <v>19</v>
      </c>
      <c r="F179" s="29" t="s">
        <v>19</v>
      </c>
      <c r="G179" s="29" t="s">
        <v>19</v>
      </c>
      <c r="H179" s="29">
        <v>-4035578</v>
      </c>
    </row>
    <row r="180" spans="1:8" s="265" customFormat="1" ht="12.75" customHeight="1">
      <c r="A180" s="343" t="s">
        <v>261</v>
      </c>
      <c r="B180" s="343"/>
      <c r="C180" s="29">
        <v>5162.062031717427</v>
      </c>
      <c r="D180" s="29">
        <v>6249.53799962973</v>
      </c>
      <c r="E180" s="29" t="s">
        <v>19</v>
      </c>
      <c r="F180" s="29" t="s">
        <v>19</v>
      </c>
      <c r="G180" s="29" t="s">
        <v>19</v>
      </c>
      <c r="H180" s="29">
        <v>-51469650</v>
      </c>
    </row>
    <row r="181" spans="1:8" s="265" customFormat="1" ht="12.75" customHeight="1">
      <c r="A181" s="343" t="s">
        <v>262</v>
      </c>
      <c r="B181" s="343"/>
      <c r="C181" s="29">
        <v>3574.4582013943705</v>
      </c>
      <c r="D181" s="29">
        <v>4158.020680185165</v>
      </c>
      <c r="E181" s="29" t="s">
        <v>19</v>
      </c>
      <c r="F181" s="29" t="s">
        <v>19</v>
      </c>
      <c r="G181" s="29" t="s">
        <v>19</v>
      </c>
      <c r="H181" s="29">
        <v>10216687</v>
      </c>
    </row>
    <row r="182" spans="1:8" s="265" customFormat="1" ht="12.75" customHeight="1">
      <c r="A182" s="343" t="s">
        <v>263</v>
      </c>
      <c r="B182" s="343"/>
      <c r="C182" s="29">
        <v>2905.7789908116106</v>
      </c>
      <c r="D182" s="29">
        <v>5039.375787341772</v>
      </c>
      <c r="E182" s="29" t="s">
        <v>19</v>
      </c>
      <c r="F182" s="29" t="s">
        <v>19</v>
      </c>
      <c r="G182" s="29" t="s">
        <v>19</v>
      </c>
      <c r="H182" s="29">
        <v>4801087</v>
      </c>
    </row>
    <row r="183" spans="1:8" s="265" customFormat="1" ht="12.75" customHeight="1">
      <c r="A183" s="343" t="s">
        <v>264</v>
      </c>
      <c r="B183" s="343"/>
      <c r="C183" s="29">
        <v>3155.9010951115097</v>
      </c>
      <c r="D183" s="29">
        <v>5453.8202928810915</v>
      </c>
      <c r="E183" s="29" t="s">
        <v>19</v>
      </c>
      <c r="F183" s="29" t="s">
        <v>19</v>
      </c>
      <c r="G183" s="29" t="s">
        <v>19</v>
      </c>
      <c r="H183" s="29">
        <v>19574598</v>
      </c>
    </row>
    <row r="184" spans="1:8" s="265" customFormat="1" ht="12.75" customHeight="1">
      <c r="A184" s="343" t="s">
        <v>265</v>
      </c>
      <c r="B184" s="343"/>
      <c r="C184" s="29">
        <v>3005.3399584829317</v>
      </c>
      <c r="D184" s="29">
        <v>3407.281712381689</v>
      </c>
      <c r="E184" s="29" t="s">
        <v>19</v>
      </c>
      <c r="F184" s="29" t="s">
        <v>19</v>
      </c>
      <c r="G184" s="29" t="s">
        <v>19</v>
      </c>
      <c r="H184" s="29">
        <v>11594009</v>
      </c>
    </row>
    <row r="185" spans="1:8" s="265" customFormat="1" ht="12.75" customHeight="1">
      <c r="A185" s="343" t="s">
        <v>266</v>
      </c>
      <c r="B185" s="343"/>
      <c r="C185" s="29">
        <v>2891.4074115983026</v>
      </c>
      <c r="D185" s="29">
        <v>8385.388354632587</v>
      </c>
      <c r="E185" s="29" t="s">
        <v>19</v>
      </c>
      <c r="F185" s="29" t="s">
        <v>19</v>
      </c>
      <c r="G185" s="29" t="s">
        <v>19</v>
      </c>
      <c r="H185" s="29">
        <v>4646027</v>
      </c>
    </row>
    <row r="186" spans="1:8" s="265" customFormat="1" ht="12.75" customHeight="1">
      <c r="A186" s="344" t="s">
        <v>267</v>
      </c>
      <c r="B186" s="344"/>
      <c r="C186" s="37">
        <v>2868.0225587299306</v>
      </c>
      <c r="D186" s="37">
        <v>5411.012086487727</v>
      </c>
      <c r="E186" s="37" t="s">
        <v>19</v>
      </c>
      <c r="F186" s="37" t="s">
        <v>19</v>
      </c>
      <c r="G186" s="37" t="s">
        <v>19</v>
      </c>
      <c r="H186" s="37">
        <v>6172820</v>
      </c>
    </row>
    <row r="187" spans="1:8" s="265" customFormat="1" ht="12.75" customHeight="1">
      <c r="A187" s="347"/>
      <c r="B187" s="347"/>
      <c r="C187" s="47"/>
      <c r="D187" s="47"/>
      <c r="E187" s="47"/>
      <c r="F187" s="47"/>
      <c r="G187" s="47"/>
      <c r="H187" s="47"/>
    </row>
    <row r="188" spans="1:8" s="265" customFormat="1" ht="12.75" customHeight="1">
      <c r="A188" s="342" t="s">
        <v>935</v>
      </c>
      <c r="B188" s="342"/>
      <c r="C188" s="25">
        <v>4394.286477715817</v>
      </c>
      <c r="D188" s="25">
        <v>5350.866611168909</v>
      </c>
      <c r="E188" s="25" t="s">
        <v>19</v>
      </c>
      <c r="F188" s="25" t="s">
        <v>19</v>
      </c>
      <c r="G188" s="25" t="s">
        <v>19</v>
      </c>
      <c r="H188" s="25">
        <v>-17777099</v>
      </c>
    </row>
    <row r="189" spans="1:8" s="265" customFormat="1" ht="12.75" customHeight="1">
      <c r="A189" s="343" t="s">
        <v>827</v>
      </c>
      <c r="B189" s="343"/>
      <c r="C189" s="29">
        <v>3181.7608096482236</v>
      </c>
      <c r="D189" s="29">
        <v>5529.761443082907</v>
      </c>
      <c r="E189" s="29" t="s">
        <v>19</v>
      </c>
      <c r="F189" s="29" t="s">
        <v>19</v>
      </c>
      <c r="G189" s="29" t="s">
        <v>19</v>
      </c>
      <c r="H189" s="29">
        <v>17088329</v>
      </c>
    </row>
    <row r="190" spans="1:8" s="265" customFormat="1" ht="12.75" customHeight="1">
      <c r="A190" s="343" t="s">
        <v>828</v>
      </c>
      <c r="B190" s="343"/>
      <c r="C190" s="33">
        <v>4748.367636011355</v>
      </c>
      <c r="D190" s="33">
        <v>4141.242785122649</v>
      </c>
      <c r="E190" s="33" t="s">
        <v>19</v>
      </c>
      <c r="F190" s="33" t="s">
        <v>19</v>
      </c>
      <c r="G190" s="33" t="s">
        <v>19</v>
      </c>
      <c r="H190" s="33">
        <v>-4035578</v>
      </c>
    </row>
    <row r="191" spans="1:8" s="265" customFormat="1" ht="12.75" customHeight="1">
      <c r="A191" s="343" t="s">
        <v>829</v>
      </c>
      <c r="B191" s="343"/>
      <c r="C191" s="29">
        <v>3567.16139102348</v>
      </c>
      <c r="D191" s="29">
        <v>3905.894456748888</v>
      </c>
      <c r="E191" s="29" t="s">
        <v>19</v>
      </c>
      <c r="F191" s="29" t="s">
        <v>19</v>
      </c>
      <c r="G191" s="29" t="s">
        <v>19</v>
      </c>
      <c r="H191" s="29">
        <v>10665600</v>
      </c>
    </row>
    <row r="192" spans="1:8" s="265" customFormat="1" ht="12.75" customHeight="1">
      <c r="A192" s="343" t="s">
        <v>830</v>
      </c>
      <c r="B192" s="343"/>
      <c r="C192" s="29">
        <v>5164.274305234662</v>
      </c>
      <c r="D192" s="29">
        <v>6259.192873484706</v>
      </c>
      <c r="E192" s="29" t="s">
        <v>19</v>
      </c>
      <c r="F192" s="29" t="s">
        <v>19</v>
      </c>
      <c r="G192" s="29" t="s">
        <v>19</v>
      </c>
      <c r="H192" s="29">
        <v>-51469650</v>
      </c>
    </row>
    <row r="193" spans="1:8" s="265" customFormat="1" ht="12.75" customHeight="1">
      <c r="A193" s="349" t="s">
        <v>831</v>
      </c>
      <c r="B193" s="349"/>
      <c r="C193" s="37">
        <v>2980.492033671538</v>
      </c>
      <c r="D193" s="37">
        <v>5065.960432560903</v>
      </c>
      <c r="E193" s="37" t="s">
        <v>19</v>
      </c>
      <c r="F193" s="37" t="s">
        <v>19</v>
      </c>
      <c r="G193" s="37" t="s">
        <v>19</v>
      </c>
      <c r="H193" s="37">
        <v>9974200</v>
      </c>
    </row>
    <row r="194" spans="1:8" s="265" customFormat="1" ht="12.75" customHeight="1">
      <c r="A194" s="347"/>
      <c r="B194" s="347"/>
      <c r="C194" s="72"/>
      <c r="D194" s="72"/>
      <c r="E194" s="72"/>
      <c r="F194" s="72"/>
      <c r="G194" s="72"/>
      <c r="H194" s="72"/>
    </row>
    <row r="195" spans="1:8" s="265" customFormat="1" ht="12.75" customHeight="1">
      <c r="A195" s="350" t="s">
        <v>936</v>
      </c>
      <c r="B195" s="350"/>
      <c r="C195" s="18">
        <v>3091.403401904267</v>
      </c>
      <c r="D195" s="18">
        <v>5395.900396359473</v>
      </c>
      <c r="E195" s="18" t="s">
        <v>19</v>
      </c>
      <c r="F195" s="18" t="s">
        <v>19</v>
      </c>
      <c r="G195" s="18" t="s">
        <v>19</v>
      </c>
      <c r="H195" s="18">
        <v>19277099</v>
      </c>
    </row>
    <row r="196" spans="1:8" s="327" customFormat="1" ht="5.25" customHeight="1">
      <c r="A196" s="351"/>
      <c r="B196" s="351"/>
      <c r="C196" s="351"/>
      <c r="D196" s="351"/>
      <c r="E196" s="351"/>
      <c r="F196" s="351"/>
      <c r="G196" s="351"/>
      <c r="H196" s="351"/>
    </row>
    <row r="197" spans="1:8" s="28" customFormat="1" ht="11.25" customHeight="1">
      <c r="A197" s="352" t="s">
        <v>939</v>
      </c>
      <c r="B197" s="353"/>
      <c r="C197" s="353"/>
      <c r="D197" s="353"/>
      <c r="E197" s="353"/>
      <c r="F197" s="353"/>
      <c r="G197" s="353"/>
      <c r="H197" s="353"/>
    </row>
    <row r="198" spans="1:8" s="28" customFormat="1" ht="11.25" customHeight="1">
      <c r="A198" s="354" t="s">
        <v>985</v>
      </c>
      <c r="B198" s="353"/>
      <c r="C198" s="353"/>
      <c r="D198" s="353"/>
      <c r="E198" s="353"/>
      <c r="F198" s="353"/>
      <c r="G198" s="353"/>
      <c r="H198" s="353"/>
    </row>
    <row r="199" spans="1:8" s="28" customFormat="1" ht="11.25" customHeight="1">
      <c r="A199" s="354" t="s">
        <v>986</v>
      </c>
      <c r="B199" s="353"/>
      <c r="C199" s="353"/>
      <c r="D199" s="353"/>
      <c r="E199" s="353"/>
      <c r="F199" s="353"/>
      <c r="G199" s="353"/>
      <c r="H199" s="353"/>
    </row>
    <row r="200" spans="1:8" s="28" customFormat="1" ht="22.5" customHeight="1">
      <c r="A200" s="354" t="s">
        <v>987</v>
      </c>
      <c r="B200" s="353"/>
      <c r="C200" s="353"/>
      <c r="D200" s="353"/>
      <c r="E200" s="353"/>
      <c r="F200" s="353"/>
      <c r="G200" s="353"/>
      <c r="H200" s="353"/>
    </row>
    <row r="201" spans="1:8" s="28" customFormat="1" ht="22.5" customHeight="1">
      <c r="A201" s="354" t="s">
        <v>715</v>
      </c>
      <c r="B201" s="353"/>
      <c r="C201" s="353"/>
      <c r="D201" s="353"/>
      <c r="E201" s="353"/>
      <c r="F201" s="353"/>
      <c r="G201" s="353"/>
      <c r="H201" s="353"/>
    </row>
    <row r="202" spans="1:8" s="28" customFormat="1" ht="11.25" customHeight="1">
      <c r="A202" s="354" t="s">
        <v>716</v>
      </c>
      <c r="B202" s="353"/>
      <c r="C202" s="353"/>
      <c r="D202" s="353"/>
      <c r="E202" s="353"/>
      <c r="F202" s="353"/>
      <c r="G202" s="353"/>
      <c r="H202" s="353"/>
    </row>
    <row r="203" spans="1:8" s="28" customFormat="1" ht="11.25" customHeight="1">
      <c r="A203" s="355" t="s">
        <v>813</v>
      </c>
      <c r="B203" s="355"/>
      <c r="C203" s="355"/>
      <c r="D203" s="355"/>
      <c r="E203" s="355"/>
      <c r="F203" s="355"/>
      <c r="G203" s="355"/>
      <c r="H203" s="355"/>
    </row>
    <row r="204" spans="1:9" s="28" customFormat="1" ht="22.5" customHeight="1">
      <c r="A204" s="354" t="s">
        <v>878</v>
      </c>
      <c r="B204" s="354"/>
      <c r="C204" s="354"/>
      <c r="D204" s="354"/>
      <c r="E204" s="354"/>
      <c r="F204" s="354"/>
      <c r="G204" s="354"/>
      <c r="H204" s="354"/>
      <c r="I204" s="323"/>
    </row>
    <row r="205" spans="1:9" s="28" customFormat="1" ht="11.25" customHeight="1">
      <c r="A205" s="354" t="s">
        <v>897</v>
      </c>
      <c r="B205" s="354"/>
      <c r="C205" s="354"/>
      <c r="D205" s="354"/>
      <c r="E205" s="354"/>
      <c r="F205" s="354"/>
      <c r="G205" s="354"/>
      <c r="H205" s="354"/>
      <c r="I205" s="323"/>
    </row>
    <row r="206" spans="1:9" s="28" customFormat="1" ht="11.25" customHeight="1">
      <c r="A206" s="357" t="s">
        <v>937</v>
      </c>
      <c r="B206" s="357"/>
      <c r="C206" s="357"/>
      <c r="D206" s="357"/>
      <c r="E206" s="357"/>
      <c r="F206" s="357"/>
      <c r="G206" s="357"/>
      <c r="H206" s="357"/>
      <c r="I206" s="323"/>
    </row>
    <row r="207" spans="1:9" s="332" customFormat="1" ht="11.25" customHeight="1">
      <c r="A207" s="357" t="s">
        <v>932</v>
      </c>
      <c r="B207" s="357"/>
      <c r="C207" s="357"/>
      <c r="D207" s="357"/>
      <c r="E207" s="357"/>
      <c r="F207" s="357"/>
      <c r="G207" s="357"/>
      <c r="H207" s="357"/>
      <c r="I207" s="331"/>
    </row>
    <row r="208" spans="1:9" s="332" customFormat="1" ht="11.25" customHeight="1">
      <c r="A208" s="357" t="s">
        <v>934</v>
      </c>
      <c r="B208" s="357"/>
      <c r="C208" s="357"/>
      <c r="D208" s="357"/>
      <c r="E208" s="357"/>
      <c r="F208" s="357"/>
      <c r="G208" s="357"/>
      <c r="H208" s="357"/>
      <c r="I208" s="331"/>
    </row>
    <row r="209" spans="1:9" s="28" customFormat="1" ht="11.25" customHeight="1">
      <c r="A209" s="354" t="s">
        <v>933</v>
      </c>
      <c r="B209" s="354"/>
      <c r="C209" s="354"/>
      <c r="D209" s="354"/>
      <c r="E209" s="354"/>
      <c r="F209" s="354"/>
      <c r="G209" s="354"/>
      <c r="H209" s="354"/>
      <c r="I209" s="323"/>
    </row>
    <row r="210" spans="1:8" s="52" customFormat="1" ht="5.25" customHeight="1">
      <c r="A210" s="358"/>
      <c r="B210" s="353"/>
      <c r="C210" s="353"/>
      <c r="D210" s="353"/>
      <c r="E210" s="353"/>
      <c r="F210" s="353"/>
      <c r="G210" s="353"/>
      <c r="H210" s="353"/>
    </row>
    <row r="211" spans="1:8" s="28" customFormat="1" ht="11.25" customHeight="1">
      <c r="A211" s="352" t="s">
        <v>271</v>
      </c>
      <c r="B211" s="353"/>
      <c r="C211" s="353"/>
      <c r="D211" s="353"/>
      <c r="E211" s="353"/>
      <c r="F211" s="353"/>
      <c r="G211" s="353"/>
      <c r="H211" s="353"/>
    </row>
    <row r="212" spans="1:8" s="52" customFormat="1" ht="5.25" customHeight="1">
      <c r="A212" s="356"/>
      <c r="B212" s="356"/>
      <c r="C212" s="356"/>
      <c r="D212" s="356"/>
      <c r="E212" s="356"/>
      <c r="F212" s="356"/>
      <c r="G212" s="356"/>
      <c r="H212" s="356"/>
    </row>
    <row r="213" spans="1:8" s="28" customFormat="1" ht="11.25" customHeight="1">
      <c r="A213" s="352" t="s">
        <v>951</v>
      </c>
      <c r="B213" s="352"/>
      <c r="C213" s="352"/>
      <c r="D213" s="352"/>
      <c r="E213" s="352"/>
      <c r="F213" s="352"/>
      <c r="G213" s="352"/>
      <c r="H213" s="352"/>
    </row>
    <row r="214" spans="1:8" s="28" customFormat="1" ht="11.25" customHeight="1">
      <c r="A214" s="352" t="s">
        <v>615</v>
      </c>
      <c r="B214" s="353"/>
      <c r="C214" s="353"/>
      <c r="D214" s="353"/>
      <c r="E214" s="353"/>
      <c r="F214" s="353"/>
      <c r="G214" s="353"/>
      <c r="H214" s="353"/>
    </row>
  </sheetData>
  <sheetProtection/>
  <mergeCells count="196">
    <mergeCell ref="A211:H211"/>
    <mergeCell ref="A212:H212"/>
    <mergeCell ref="A213:H213"/>
    <mergeCell ref="A214:H214"/>
    <mergeCell ref="A205:H205"/>
    <mergeCell ref="A206:H206"/>
    <mergeCell ref="A207:H207"/>
    <mergeCell ref="A208:H208"/>
    <mergeCell ref="A209:H209"/>
    <mergeCell ref="A210:H210"/>
    <mergeCell ref="A199:H199"/>
    <mergeCell ref="A200:H200"/>
    <mergeCell ref="A201:H201"/>
    <mergeCell ref="A202:H202"/>
    <mergeCell ref="A203:H203"/>
    <mergeCell ref="A204:H204"/>
    <mergeCell ref="A193:B193"/>
    <mergeCell ref="A194:B194"/>
    <mergeCell ref="A195:B195"/>
    <mergeCell ref="A196:H196"/>
    <mergeCell ref="A197:H197"/>
    <mergeCell ref="A198:H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6:B46"/>
    <mergeCell ref="A50:B50"/>
    <mergeCell ref="A51:B51"/>
    <mergeCell ref="A52:B52"/>
    <mergeCell ref="A53:B53"/>
    <mergeCell ref="A54:B54"/>
    <mergeCell ref="A38:B38"/>
    <mergeCell ref="A39:B39"/>
    <mergeCell ref="A40:B40"/>
    <mergeCell ref="A41:B41"/>
    <mergeCell ref="A42:B42"/>
    <mergeCell ref="A43:B43"/>
    <mergeCell ref="A25:B25"/>
    <mergeCell ref="A28:B28"/>
    <mergeCell ref="A31:B31"/>
    <mergeCell ref="A32:B32"/>
    <mergeCell ref="A36:B36"/>
    <mergeCell ref="A37:B37"/>
    <mergeCell ref="A16:B16"/>
    <mergeCell ref="A20:B20"/>
    <mergeCell ref="A21:B21"/>
    <mergeCell ref="A22:B22"/>
    <mergeCell ref="A23:B23"/>
    <mergeCell ref="A24:B24"/>
    <mergeCell ref="A7:B7"/>
    <mergeCell ref="A8:B8"/>
    <mergeCell ref="A9:B9"/>
    <mergeCell ref="A10:B10"/>
    <mergeCell ref="A11:B11"/>
    <mergeCell ref="A12:B12"/>
    <mergeCell ref="A1:H1"/>
    <mergeCell ref="A2:H2"/>
    <mergeCell ref="A3:H3"/>
    <mergeCell ref="A4:H4"/>
    <mergeCell ref="A5:B5"/>
    <mergeCell ref="A6:B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43"/>
  <sheetViews>
    <sheetView zoomScalePageLayoutView="0" workbookViewId="0" topLeftCell="A1">
      <pane ySplit="9" topLeftCell="A10" activePane="bottomLeft" state="frozen"/>
      <selection pane="topLeft" activeCell="A1" sqref="A1:M1"/>
      <selection pane="bottomLeft" activeCell="A1" sqref="A1:K1"/>
    </sheetView>
  </sheetViews>
  <sheetFormatPr defaultColWidth="9.140625" defaultRowHeight="12.75"/>
  <cols>
    <col min="1" max="1" width="1.7109375" style="1" customWidth="1"/>
    <col min="2" max="2" width="28.140625" style="1" customWidth="1"/>
    <col min="3" max="3" width="14.28125" style="2" customWidth="1"/>
    <col min="4" max="4" width="1.7109375" style="250" customWidth="1"/>
    <col min="5" max="5" width="14.28125" style="2" customWidth="1"/>
    <col min="6" max="6" width="1.7109375" style="250" customWidth="1"/>
    <col min="7" max="7" width="14.28125" style="4" customWidth="1"/>
    <col min="8" max="8" width="1.7109375" style="259" customWidth="1"/>
    <col min="9" max="9" width="14.28125" style="4" customWidth="1"/>
    <col min="10" max="11" width="14.28125" style="2" customWidth="1"/>
    <col min="12" max="12" width="4.00390625" style="270" customWidth="1"/>
    <col min="13" max="16384" width="9.140625" style="1" customWidth="1"/>
  </cols>
  <sheetData>
    <row r="1" spans="1:11" s="234" customFormat="1" ht="12.75" customHeight="1">
      <c r="A1" s="379"/>
      <c r="B1" s="379"/>
      <c r="C1" s="379"/>
      <c r="D1" s="379"/>
      <c r="E1" s="379"/>
      <c r="F1" s="379"/>
      <c r="G1" s="379"/>
      <c r="H1" s="379"/>
      <c r="I1" s="379"/>
      <c r="J1" s="379"/>
      <c r="K1" s="379"/>
    </row>
    <row r="2" spans="1:11" s="234" customFormat="1" ht="30" customHeight="1">
      <c r="A2" s="378" t="s">
        <v>630</v>
      </c>
      <c r="B2" s="378"/>
      <c r="C2" s="378"/>
      <c r="D2" s="378"/>
      <c r="E2" s="378"/>
      <c r="F2" s="378"/>
      <c r="G2" s="378"/>
      <c r="H2" s="378"/>
      <c r="I2" s="392"/>
      <c r="J2" s="392"/>
      <c r="K2" s="392"/>
    </row>
    <row r="3" spans="1:11" s="235" customFormat="1" ht="12.75" customHeight="1">
      <c r="A3" s="398"/>
      <c r="B3" s="398"/>
      <c r="C3" s="398"/>
      <c r="D3" s="398"/>
      <c r="E3" s="398"/>
      <c r="F3" s="398"/>
      <c r="G3" s="398"/>
      <c r="H3" s="398"/>
      <c r="I3" s="398"/>
      <c r="J3" s="398"/>
      <c r="K3" s="398"/>
    </row>
    <row r="4" spans="1:11" s="235" customFormat="1" ht="12.75" customHeight="1">
      <c r="A4" s="399"/>
      <c r="B4" s="399"/>
      <c r="C4" s="399"/>
      <c r="D4" s="399"/>
      <c r="E4" s="399"/>
      <c r="F4" s="399"/>
      <c r="G4" s="399"/>
      <c r="H4" s="399"/>
      <c r="I4" s="399"/>
      <c r="J4" s="399"/>
      <c r="K4" s="399"/>
    </row>
    <row r="5" spans="1:12" s="236" customFormat="1" ht="12" customHeight="1">
      <c r="A5" s="403"/>
      <c r="B5" s="404"/>
      <c r="C5" s="10" t="s">
        <v>1</v>
      </c>
      <c r="D5" s="271"/>
      <c r="E5" s="272" t="s">
        <v>2</v>
      </c>
      <c r="F5" s="273"/>
      <c r="G5" s="232" t="s">
        <v>3</v>
      </c>
      <c r="H5" s="274"/>
      <c r="I5" s="275" t="s">
        <v>4</v>
      </c>
      <c r="J5" s="276" t="s">
        <v>5</v>
      </c>
      <c r="K5" s="272" t="s">
        <v>6</v>
      </c>
      <c r="L5" s="260"/>
    </row>
    <row r="6" spans="1:12" s="237" customFormat="1" ht="12" customHeight="1">
      <c r="A6" s="402"/>
      <c r="B6" s="401"/>
      <c r="C6" s="11" t="s">
        <v>7</v>
      </c>
      <c r="D6" s="277"/>
      <c r="E6" s="278" t="s">
        <v>7</v>
      </c>
      <c r="F6" s="279"/>
      <c r="G6" s="233" t="s">
        <v>8</v>
      </c>
      <c r="H6" s="280"/>
      <c r="I6" s="281" t="s">
        <v>9</v>
      </c>
      <c r="J6" s="282" t="s">
        <v>10</v>
      </c>
      <c r="K6" s="278" t="s">
        <v>277</v>
      </c>
      <c r="L6" s="261"/>
    </row>
    <row r="7" spans="1:12" s="237" customFormat="1" ht="12" customHeight="1">
      <c r="A7" s="400"/>
      <c r="B7" s="401"/>
      <c r="C7" s="16" t="s">
        <v>723</v>
      </c>
      <c r="D7" s="283"/>
      <c r="E7" s="284" t="s">
        <v>736</v>
      </c>
      <c r="F7" s="285"/>
      <c r="G7" s="16" t="s">
        <v>724</v>
      </c>
      <c r="H7" s="286"/>
      <c r="I7" s="185" t="s">
        <v>725</v>
      </c>
      <c r="J7" s="261" t="s">
        <v>726</v>
      </c>
      <c r="K7" s="284" t="s">
        <v>735</v>
      </c>
      <c r="L7" s="261"/>
    </row>
    <row r="8" spans="1:12" s="238" customFormat="1" ht="12" customHeight="1">
      <c r="A8" s="339"/>
      <c r="B8" s="339"/>
      <c r="C8" s="339"/>
      <c r="D8" s="339"/>
      <c r="E8" s="339"/>
      <c r="F8" s="339"/>
      <c r="G8" s="339"/>
      <c r="H8" s="339"/>
      <c r="I8" s="339"/>
      <c r="J8" s="339"/>
      <c r="K8" s="339"/>
      <c r="L8" s="262"/>
    </row>
    <row r="9" spans="1:12" s="17" customFormat="1" ht="12" customHeight="1">
      <c r="A9" s="340" t="s">
        <v>18</v>
      </c>
      <c r="B9" s="340"/>
      <c r="C9" s="169">
        <v>3726.208545659058</v>
      </c>
      <c r="D9" s="242"/>
      <c r="E9" s="169">
        <v>3731.3850705688824</v>
      </c>
      <c r="F9" s="242"/>
      <c r="G9" s="212">
        <v>76.22</v>
      </c>
      <c r="H9" s="251"/>
      <c r="I9" s="212">
        <v>100</v>
      </c>
      <c r="J9" s="20" t="s">
        <v>19</v>
      </c>
      <c r="K9" s="169">
        <v>3000000</v>
      </c>
      <c r="L9" s="263"/>
    </row>
    <row r="10" spans="1:12" s="17" customFormat="1" ht="12" customHeight="1">
      <c r="A10" s="341"/>
      <c r="B10" s="341"/>
      <c r="C10" s="21"/>
      <c r="D10" s="242"/>
      <c r="E10" s="169"/>
      <c r="F10" s="242"/>
      <c r="G10" s="212"/>
      <c r="H10" s="251"/>
      <c r="I10" s="212"/>
      <c r="J10" s="169"/>
      <c r="K10" s="21"/>
      <c r="L10" s="263"/>
    </row>
    <row r="11" spans="1:12" s="24" customFormat="1" ht="12" customHeight="1">
      <c r="A11" s="342" t="s">
        <v>20</v>
      </c>
      <c r="B11" s="342"/>
      <c r="C11" s="25">
        <v>2611.9823036324124</v>
      </c>
      <c r="D11" s="243"/>
      <c r="E11" s="18">
        <v>3243.40207362885</v>
      </c>
      <c r="F11" s="243"/>
      <c r="G11" s="27" t="s">
        <v>19</v>
      </c>
      <c r="H11" s="252"/>
      <c r="I11" s="27" t="s">
        <v>19</v>
      </c>
      <c r="J11" s="27" t="s">
        <v>19</v>
      </c>
      <c r="K11" s="25">
        <v>22266208</v>
      </c>
      <c r="L11" s="264"/>
    </row>
    <row r="12" spans="1:12" s="28" customFormat="1" ht="12" customHeight="1">
      <c r="A12" s="343" t="s">
        <v>21</v>
      </c>
      <c r="B12" s="343"/>
      <c r="C12" s="29">
        <v>2722.2061963575466</v>
      </c>
      <c r="D12" s="244"/>
      <c r="E12" s="29">
        <v>4419.516473120537</v>
      </c>
      <c r="F12" s="244"/>
      <c r="G12" s="31" t="s">
        <v>19</v>
      </c>
      <c r="H12" s="253"/>
      <c r="I12" s="31" t="s">
        <v>19</v>
      </c>
      <c r="J12" s="31" t="s">
        <v>19</v>
      </c>
      <c r="K12" s="29">
        <v>5760474</v>
      </c>
      <c r="L12" s="265"/>
    </row>
    <row r="13" spans="1:12" s="28" customFormat="1" ht="12" customHeight="1">
      <c r="A13" s="32"/>
      <c r="B13" s="33" t="s">
        <v>22</v>
      </c>
      <c r="C13" s="29">
        <v>2711.004641089109</v>
      </c>
      <c r="D13" s="244"/>
      <c r="E13" s="29">
        <v>3936.7578118229644</v>
      </c>
      <c r="F13" s="244"/>
      <c r="G13" s="31" t="s">
        <v>19</v>
      </c>
      <c r="H13" s="253"/>
      <c r="I13" s="31" t="s">
        <v>19</v>
      </c>
      <c r="J13" s="31" t="s">
        <v>19</v>
      </c>
      <c r="K13" s="29">
        <v>1269496</v>
      </c>
      <c r="L13" s="265"/>
    </row>
    <row r="14" spans="1:12" s="28" customFormat="1" ht="12" customHeight="1">
      <c r="A14" s="32"/>
      <c r="B14" s="33" t="s">
        <v>23</v>
      </c>
      <c r="C14" s="29">
        <v>2796.977416440831</v>
      </c>
      <c r="D14" s="244"/>
      <c r="E14" s="29">
        <v>5046.803155145927</v>
      </c>
      <c r="F14" s="244"/>
      <c r="G14" s="31" t="s">
        <v>19</v>
      </c>
      <c r="H14" s="253"/>
      <c r="I14" s="31" t="s">
        <v>19</v>
      </c>
      <c r="J14" s="31" t="s">
        <v>19</v>
      </c>
      <c r="K14" s="29">
        <v>2026152</v>
      </c>
      <c r="L14" s="265"/>
    </row>
    <row r="15" spans="1:12" s="28" customFormat="1" ht="12" customHeight="1">
      <c r="A15" s="32"/>
      <c r="B15" s="34" t="s">
        <v>24</v>
      </c>
      <c r="C15" s="29">
        <v>2651.5258247250918</v>
      </c>
      <c r="D15" s="244"/>
      <c r="E15" s="29">
        <v>4260.851260697827</v>
      </c>
      <c r="F15" s="244"/>
      <c r="G15" s="31" t="s">
        <v>19</v>
      </c>
      <c r="H15" s="253"/>
      <c r="I15" s="31" t="s">
        <v>19</v>
      </c>
      <c r="J15" s="31" t="s">
        <v>19</v>
      </c>
      <c r="K15" s="29">
        <v>2464826</v>
      </c>
      <c r="L15" s="265"/>
    </row>
    <row r="16" spans="1:12" s="28" customFormat="1" ht="12" customHeight="1">
      <c r="A16" s="343" t="s">
        <v>25</v>
      </c>
      <c r="B16" s="343"/>
      <c r="C16" s="29">
        <v>2534.7151725397116</v>
      </c>
      <c r="D16" s="244"/>
      <c r="E16" s="29">
        <v>2374.200318368807</v>
      </c>
      <c r="F16" s="244"/>
      <c r="G16" s="31" t="s">
        <v>19</v>
      </c>
      <c r="H16" s="253"/>
      <c r="I16" s="31" t="s">
        <v>19</v>
      </c>
      <c r="J16" s="31" t="s">
        <v>19</v>
      </c>
      <c r="K16" s="29">
        <v>4367803</v>
      </c>
      <c r="L16" s="265"/>
    </row>
    <row r="17" spans="1:12" s="28" customFormat="1" ht="12" customHeight="1">
      <c r="A17" s="32"/>
      <c r="B17" s="33" t="s">
        <v>26</v>
      </c>
      <c r="C17" s="29">
        <v>2380.080983803239</v>
      </c>
      <c r="D17" s="244"/>
      <c r="E17" s="29">
        <v>2372.07049112426</v>
      </c>
      <c r="F17" s="244"/>
      <c r="G17" s="31" t="s">
        <v>19</v>
      </c>
      <c r="H17" s="253"/>
      <c r="I17" s="31" t="s">
        <v>19</v>
      </c>
      <c r="J17" s="31" t="s">
        <v>19</v>
      </c>
      <c r="K17" s="29">
        <v>787006</v>
      </c>
      <c r="L17" s="265"/>
    </row>
    <row r="18" spans="1:12" s="28" customFormat="1" ht="12.75">
      <c r="A18" s="32"/>
      <c r="B18" s="33" t="s">
        <v>27</v>
      </c>
      <c r="C18" s="29">
        <v>2704.8138766519824</v>
      </c>
      <c r="D18" s="244"/>
      <c r="E18" s="29">
        <v>2648.534832974138</v>
      </c>
      <c r="F18" s="244"/>
      <c r="G18" s="31" t="s">
        <v>19</v>
      </c>
      <c r="H18" s="253"/>
      <c r="I18" s="31" t="s">
        <v>19</v>
      </c>
      <c r="J18" s="31" t="s">
        <v>19</v>
      </c>
      <c r="K18" s="29">
        <v>1646405</v>
      </c>
      <c r="L18" s="265"/>
    </row>
    <row r="19" spans="1:12" s="28" customFormat="1" ht="12.75">
      <c r="A19" s="35"/>
      <c r="B19" s="33" t="s">
        <v>28</v>
      </c>
      <c r="C19" s="29">
        <v>2509.076228686058</v>
      </c>
      <c r="D19" s="244"/>
      <c r="E19" s="29">
        <v>2126.980048899756</v>
      </c>
      <c r="F19" s="244"/>
      <c r="G19" s="31" t="s">
        <v>19</v>
      </c>
      <c r="H19" s="253"/>
      <c r="I19" s="31" t="s">
        <v>19</v>
      </c>
      <c r="J19" s="31" t="s">
        <v>19</v>
      </c>
      <c r="K19" s="29">
        <v>1934392</v>
      </c>
      <c r="L19" s="265"/>
    </row>
    <row r="20" spans="1:12" s="28" customFormat="1" ht="12.75">
      <c r="A20" s="344" t="s">
        <v>29</v>
      </c>
      <c r="B20" s="344"/>
      <c r="C20" s="37">
        <v>2566.854993552085</v>
      </c>
      <c r="D20" s="245"/>
      <c r="E20" s="47">
        <v>2795.7697924754707</v>
      </c>
      <c r="F20" s="245"/>
      <c r="G20" s="39" t="s">
        <v>19</v>
      </c>
      <c r="H20" s="254"/>
      <c r="I20" s="39" t="s">
        <v>19</v>
      </c>
      <c r="J20" s="39" t="s">
        <v>19</v>
      </c>
      <c r="K20" s="37">
        <v>12137931</v>
      </c>
      <c r="L20" s="265"/>
    </row>
    <row r="21" spans="1:12" s="28" customFormat="1" ht="12.75">
      <c r="A21" s="35"/>
      <c r="B21" s="35"/>
      <c r="C21" s="35"/>
      <c r="D21" s="246"/>
      <c r="E21" s="169"/>
      <c r="F21" s="242"/>
      <c r="G21" s="239"/>
      <c r="H21" s="255"/>
      <c r="I21" s="41"/>
      <c r="J21" s="41"/>
      <c r="K21" s="35"/>
      <c r="L21" s="265"/>
    </row>
    <row r="22" spans="1:12" s="24" customFormat="1" ht="12.75">
      <c r="A22" s="342" t="s">
        <v>691</v>
      </c>
      <c r="B22" s="342"/>
      <c r="C22" s="25">
        <v>3118.368047598061</v>
      </c>
      <c r="D22" s="243"/>
      <c r="E22" s="18">
        <v>3952.3553565348966</v>
      </c>
      <c r="F22" s="243"/>
      <c r="G22" s="27" t="s">
        <v>19</v>
      </c>
      <c r="H22" s="252"/>
      <c r="I22" s="27" t="s">
        <v>19</v>
      </c>
      <c r="J22" s="27" t="s">
        <v>19</v>
      </c>
      <c r="K22" s="25">
        <v>12518991</v>
      </c>
      <c r="L22" s="264"/>
    </row>
    <row r="23" spans="1:12" s="28" customFormat="1" ht="12.75">
      <c r="A23" s="343" t="s">
        <v>31</v>
      </c>
      <c r="B23" s="343"/>
      <c r="C23" s="29">
        <v>3400.217966625009</v>
      </c>
      <c r="D23" s="244"/>
      <c r="E23" s="29">
        <v>3699.2507728155324</v>
      </c>
      <c r="F23" s="244"/>
      <c r="G23" s="31" t="s">
        <v>19</v>
      </c>
      <c r="H23" s="253"/>
      <c r="I23" s="31" t="s">
        <v>19</v>
      </c>
      <c r="J23" s="31" t="s">
        <v>19</v>
      </c>
      <c r="K23" s="29">
        <v>888103</v>
      </c>
      <c r="L23" s="265"/>
    </row>
    <row r="24" spans="1:12" s="28" customFormat="1" ht="12.75">
      <c r="A24" s="343" t="s">
        <v>32</v>
      </c>
      <c r="B24" s="343"/>
      <c r="C24" s="29">
        <v>2981.8424242424244</v>
      </c>
      <c r="D24" s="244"/>
      <c r="E24" s="29">
        <v>7791.861294117646</v>
      </c>
      <c r="F24" s="244"/>
      <c r="G24" s="31" t="s">
        <v>19</v>
      </c>
      <c r="H24" s="253"/>
      <c r="I24" s="31" t="s">
        <v>19</v>
      </c>
      <c r="J24" s="31" t="s">
        <v>19</v>
      </c>
      <c r="K24" s="29">
        <v>378979</v>
      </c>
      <c r="L24" s="265"/>
    </row>
    <row r="25" spans="1:12" s="28" customFormat="1" ht="12.75">
      <c r="A25" s="343" t="s">
        <v>33</v>
      </c>
      <c r="B25" s="343"/>
      <c r="C25" s="29">
        <v>2593.7681147405074</v>
      </c>
      <c r="D25" s="244"/>
      <c r="E25" s="29">
        <v>3458.284457422134</v>
      </c>
      <c r="F25" s="244"/>
      <c r="G25" s="31" t="s">
        <v>19</v>
      </c>
      <c r="H25" s="253"/>
      <c r="I25" s="31" t="s">
        <v>19</v>
      </c>
      <c r="J25" s="31" t="s">
        <v>19</v>
      </c>
      <c r="K25" s="29">
        <v>4645261</v>
      </c>
      <c r="L25" s="265"/>
    </row>
    <row r="26" spans="1:12" s="28" customFormat="1" ht="12.75">
      <c r="A26" s="42"/>
      <c r="B26" s="33" t="s">
        <v>34</v>
      </c>
      <c r="C26" s="29">
        <v>2682.5098039215686</v>
      </c>
      <c r="D26" s="244"/>
      <c r="E26" s="29">
        <v>14049.72379932356</v>
      </c>
      <c r="F26" s="244"/>
      <c r="G26" s="31" t="s">
        <v>19</v>
      </c>
      <c r="H26" s="253"/>
      <c r="I26" s="31" t="s">
        <v>19</v>
      </c>
      <c r="J26" s="31" t="s">
        <v>19</v>
      </c>
      <c r="K26" s="29">
        <v>864056</v>
      </c>
      <c r="L26" s="265"/>
    </row>
    <row r="27" spans="1:12" s="28" customFormat="1" ht="12.75">
      <c r="A27" s="35"/>
      <c r="B27" s="33" t="s">
        <v>35</v>
      </c>
      <c r="C27" s="29">
        <v>2586.4579145728644</v>
      </c>
      <c r="D27" s="244"/>
      <c r="E27" s="29">
        <v>2618.355383102369</v>
      </c>
      <c r="F27" s="244"/>
      <c r="G27" s="31" t="s">
        <v>19</v>
      </c>
      <c r="H27" s="253"/>
      <c r="I27" s="31" t="s">
        <v>19</v>
      </c>
      <c r="J27" s="31" t="s">
        <v>19</v>
      </c>
      <c r="K27" s="29">
        <v>3781205</v>
      </c>
      <c r="L27" s="265"/>
    </row>
    <row r="28" spans="1:12" s="28" customFormat="1" ht="12.75">
      <c r="A28" s="343" t="s">
        <v>36</v>
      </c>
      <c r="B28" s="343"/>
      <c r="C28" s="29">
        <v>2693.4596273291927</v>
      </c>
      <c r="D28" s="244"/>
      <c r="E28" s="29">
        <v>5383.65573443321</v>
      </c>
      <c r="F28" s="244"/>
      <c r="G28" s="31" t="s">
        <v>19</v>
      </c>
      <c r="H28" s="253"/>
      <c r="I28" s="31" t="s">
        <v>19</v>
      </c>
      <c r="J28" s="31" t="s">
        <v>19</v>
      </c>
      <c r="K28" s="29">
        <v>1644088</v>
      </c>
      <c r="L28" s="265"/>
    </row>
    <row r="29" spans="1:12" s="28" customFormat="1" ht="12.75">
      <c r="A29" s="42"/>
      <c r="B29" s="33" t="s">
        <v>37</v>
      </c>
      <c r="C29" s="29">
        <v>2433.9348198970843</v>
      </c>
      <c r="D29" s="244"/>
      <c r="E29" s="29">
        <v>6929.932281879194</v>
      </c>
      <c r="F29" s="244"/>
      <c r="G29" s="31" t="s">
        <v>19</v>
      </c>
      <c r="H29" s="253"/>
      <c r="I29" s="31" t="s">
        <v>19</v>
      </c>
      <c r="J29" s="31" t="s">
        <v>19</v>
      </c>
      <c r="K29" s="29">
        <v>648882</v>
      </c>
      <c r="L29" s="265"/>
    </row>
    <row r="30" spans="1:12" s="28" customFormat="1" ht="12.75">
      <c r="A30" s="35"/>
      <c r="B30" s="33" t="s">
        <v>38</v>
      </c>
      <c r="C30" s="29">
        <v>2812.736696886086</v>
      </c>
      <c r="D30" s="244"/>
      <c r="E30" s="29">
        <v>4665.354236165238</v>
      </c>
      <c r="F30" s="244"/>
      <c r="G30" s="31" t="s">
        <v>19</v>
      </c>
      <c r="H30" s="253"/>
      <c r="I30" s="31" t="s">
        <v>19</v>
      </c>
      <c r="J30" s="31" t="s">
        <v>19</v>
      </c>
      <c r="K30" s="29">
        <v>995206</v>
      </c>
      <c r="L30" s="265"/>
    </row>
    <row r="31" spans="1:12" s="28" customFormat="1" ht="12.75">
      <c r="A31" s="343" t="s">
        <v>39</v>
      </c>
      <c r="B31" s="343"/>
      <c r="C31" s="29">
        <v>2733.1278295605857</v>
      </c>
      <c r="D31" s="244"/>
      <c r="E31" s="29">
        <v>6841.380242587602</v>
      </c>
      <c r="F31" s="244"/>
      <c r="G31" s="31" t="s">
        <v>19</v>
      </c>
      <c r="H31" s="253"/>
      <c r="I31" s="31" t="s">
        <v>19</v>
      </c>
      <c r="J31" s="31" t="s">
        <v>19</v>
      </c>
      <c r="K31" s="29">
        <v>761111</v>
      </c>
      <c r="L31" s="265"/>
    </row>
    <row r="32" spans="1:12" s="28" customFormat="1" ht="12.75">
      <c r="A32" s="343" t="s">
        <v>692</v>
      </c>
      <c r="B32" s="343"/>
      <c r="C32" s="29">
        <v>2663.5387402933566</v>
      </c>
      <c r="D32" s="244"/>
      <c r="E32" s="29">
        <v>2205.1694851951543</v>
      </c>
      <c r="F32" s="244"/>
      <c r="G32" s="31" t="s">
        <v>19</v>
      </c>
      <c r="H32" s="253"/>
      <c r="I32" s="31" t="s">
        <v>19</v>
      </c>
      <c r="J32" s="31" t="s">
        <v>19</v>
      </c>
      <c r="K32" s="29">
        <v>4201449</v>
      </c>
      <c r="L32" s="265"/>
    </row>
    <row r="33" spans="1:12" s="28" customFormat="1" ht="12.75">
      <c r="A33" s="42"/>
      <c r="B33" s="33" t="s">
        <v>41</v>
      </c>
      <c r="C33" s="29">
        <v>2882.2060491493385</v>
      </c>
      <c r="D33" s="244"/>
      <c r="E33" s="29">
        <v>6104.579335664336</v>
      </c>
      <c r="F33" s="244"/>
      <c r="G33" s="31" t="s">
        <v>19</v>
      </c>
      <c r="H33" s="253"/>
      <c r="I33" s="31" t="s">
        <v>19</v>
      </c>
      <c r="J33" s="31" t="s">
        <v>19</v>
      </c>
      <c r="K33" s="29">
        <v>232762</v>
      </c>
      <c r="L33" s="265"/>
    </row>
    <row r="34" spans="1:12" s="28" customFormat="1" ht="12.75">
      <c r="A34" s="32"/>
      <c r="B34" s="33" t="s">
        <v>42</v>
      </c>
      <c r="C34" s="29">
        <v>3105.1930693069307</v>
      </c>
      <c r="D34" s="244"/>
      <c r="E34" s="29">
        <v>13812.229543378991</v>
      </c>
      <c r="F34" s="244"/>
      <c r="G34" s="31" t="s">
        <v>19</v>
      </c>
      <c r="H34" s="253"/>
      <c r="I34" s="31" t="s">
        <v>19</v>
      </c>
      <c r="J34" s="31" t="s">
        <v>19</v>
      </c>
      <c r="K34" s="29">
        <v>44025</v>
      </c>
      <c r="L34" s="265"/>
    </row>
    <row r="35" spans="1:12" s="28" customFormat="1" ht="12.75">
      <c r="A35" s="32"/>
      <c r="B35" s="43" t="s">
        <v>693</v>
      </c>
      <c r="C35" s="37">
        <v>2623.078791469194</v>
      </c>
      <c r="D35" s="245"/>
      <c r="E35" s="47">
        <v>1279.0277061905683</v>
      </c>
      <c r="F35" s="245"/>
      <c r="G35" s="39" t="s">
        <v>19</v>
      </c>
      <c r="H35" s="254"/>
      <c r="I35" s="39" t="s">
        <v>19</v>
      </c>
      <c r="J35" s="39" t="s">
        <v>19</v>
      </c>
      <c r="K35" s="37">
        <v>3924662</v>
      </c>
      <c r="L35" s="265"/>
    </row>
    <row r="36" spans="1:12" s="28" customFormat="1" ht="12.75">
      <c r="A36" s="35"/>
      <c r="B36" s="35"/>
      <c r="C36" s="35"/>
      <c r="D36" s="246"/>
      <c r="E36" s="169"/>
      <c r="F36" s="242"/>
      <c r="G36" s="239"/>
      <c r="H36" s="255"/>
      <c r="I36" s="239"/>
      <c r="J36" s="41"/>
      <c r="K36" s="35"/>
      <c r="L36" s="265"/>
    </row>
    <row r="37" spans="1:12" s="24" customFormat="1" ht="12.75">
      <c r="A37" s="342" t="s">
        <v>44</v>
      </c>
      <c r="B37" s="342"/>
      <c r="C37" s="25">
        <v>2621.5270981991166</v>
      </c>
      <c r="D37" s="247"/>
      <c r="E37" s="25">
        <v>2267.4933655056643</v>
      </c>
      <c r="F37" s="247"/>
      <c r="G37" s="27" t="s">
        <v>19</v>
      </c>
      <c r="H37" s="252"/>
      <c r="I37" s="27" t="s">
        <v>19</v>
      </c>
      <c r="J37" s="27" t="s">
        <v>19</v>
      </c>
      <c r="K37" s="25">
        <v>11710721</v>
      </c>
      <c r="L37" s="264"/>
    </row>
    <row r="38" spans="1:12" s="28" customFormat="1" ht="12.75">
      <c r="A38" s="343" t="s">
        <v>45</v>
      </c>
      <c r="B38" s="343"/>
      <c r="C38" s="29">
        <v>2633.023671764339</v>
      </c>
      <c r="D38" s="244"/>
      <c r="E38" s="29">
        <v>2374.9109819605974</v>
      </c>
      <c r="F38" s="244"/>
      <c r="G38" s="31" t="s">
        <v>19</v>
      </c>
      <c r="H38" s="253"/>
      <c r="I38" s="31" t="s">
        <v>19</v>
      </c>
      <c r="J38" s="31" t="s">
        <v>19</v>
      </c>
      <c r="K38" s="29">
        <v>10594130</v>
      </c>
      <c r="L38" s="265"/>
    </row>
    <row r="39" spans="1:12" s="28" customFormat="1" ht="12.75">
      <c r="A39" s="344" t="s">
        <v>46</v>
      </c>
      <c r="B39" s="344"/>
      <c r="C39" s="37">
        <v>2533.4191352345906</v>
      </c>
      <c r="D39" s="245"/>
      <c r="E39" s="47">
        <v>1449.1381790235084</v>
      </c>
      <c r="F39" s="245"/>
      <c r="G39" s="39" t="s">
        <v>19</v>
      </c>
      <c r="H39" s="254"/>
      <c r="I39" s="39" t="s">
        <v>19</v>
      </c>
      <c r="J39" s="39" t="s">
        <v>19</v>
      </c>
      <c r="K39" s="37">
        <v>1116591</v>
      </c>
      <c r="L39" s="265"/>
    </row>
    <row r="40" spans="1:12" s="28" customFormat="1" ht="12.75">
      <c r="A40" s="35"/>
      <c r="B40" s="35"/>
      <c r="C40" s="35"/>
      <c r="D40" s="246"/>
      <c r="E40" s="169"/>
      <c r="F40" s="242"/>
      <c r="G40" s="239"/>
      <c r="H40" s="255"/>
      <c r="I40" s="239"/>
      <c r="J40" s="239"/>
      <c r="K40" s="35"/>
      <c r="L40" s="265"/>
    </row>
    <row r="41" spans="1:12" s="24" customFormat="1" ht="12.75">
      <c r="A41" s="342" t="s">
        <v>47</v>
      </c>
      <c r="B41" s="342"/>
      <c r="C41" s="25">
        <v>4664.420122091684</v>
      </c>
      <c r="D41" s="243"/>
      <c r="E41" s="18">
        <v>4547.472354168435</v>
      </c>
      <c r="F41" s="243"/>
      <c r="G41" s="27" t="s">
        <v>19</v>
      </c>
      <c r="H41" s="252"/>
      <c r="I41" s="27" t="s">
        <v>19</v>
      </c>
      <c r="J41" s="27" t="s">
        <v>19</v>
      </c>
      <c r="K41" s="25">
        <v>-43360292</v>
      </c>
      <c r="L41" s="264"/>
    </row>
    <row r="42" spans="1:12" s="28" customFormat="1" ht="12.75">
      <c r="A42" s="343" t="s">
        <v>48</v>
      </c>
      <c r="B42" s="343"/>
      <c r="C42" s="29">
        <v>5247.339670025749</v>
      </c>
      <c r="D42" s="244"/>
      <c r="E42" s="29">
        <v>5326.239842905212</v>
      </c>
      <c r="F42" s="244"/>
      <c r="G42" s="31" t="s">
        <v>19</v>
      </c>
      <c r="H42" s="253"/>
      <c r="I42" s="31" t="s">
        <v>19</v>
      </c>
      <c r="J42" s="31" t="s">
        <v>19</v>
      </c>
      <c r="K42" s="29">
        <v>-44605417</v>
      </c>
      <c r="L42" s="265"/>
    </row>
    <row r="43" spans="1:12" s="28" customFormat="1" ht="12.75">
      <c r="A43" s="346" t="s">
        <v>49</v>
      </c>
      <c r="B43" s="346"/>
      <c r="C43" s="29">
        <v>3412.9291034730322</v>
      </c>
      <c r="D43" s="244"/>
      <c r="E43" s="29">
        <v>2142.084229395423</v>
      </c>
      <c r="F43" s="244"/>
      <c r="G43" s="31" t="s">
        <v>19</v>
      </c>
      <c r="H43" s="253"/>
      <c r="I43" s="31" t="s">
        <v>19</v>
      </c>
      <c r="J43" s="31" t="s">
        <v>19</v>
      </c>
      <c r="K43" s="29">
        <v>-145768</v>
      </c>
      <c r="L43" s="265"/>
    </row>
    <row r="44" spans="1:12" s="28" customFormat="1" ht="12.75">
      <c r="A44" s="43"/>
      <c r="B44" s="33" t="s">
        <v>50</v>
      </c>
      <c r="C44" s="29">
        <v>3876.7002177971376</v>
      </c>
      <c r="D44" s="244"/>
      <c r="E44" s="29">
        <v>1428.0431647014072</v>
      </c>
      <c r="F44" s="244"/>
      <c r="G44" s="31" t="s">
        <v>19</v>
      </c>
      <c r="H44" s="253"/>
      <c r="I44" s="31" t="s">
        <v>19</v>
      </c>
      <c r="J44" s="31" t="s">
        <v>19</v>
      </c>
      <c r="K44" s="29">
        <v>-3125565</v>
      </c>
      <c r="L44" s="265"/>
    </row>
    <row r="45" spans="1:12" s="28" customFormat="1" ht="12.75">
      <c r="A45" s="43"/>
      <c r="B45" s="33" t="s">
        <v>51</v>
      </c>
      <c r="C45" s="29">
        <v>2780.6659597030753</v>
      </c>
      <c r="D45" s="244"/>
      <c r="E45" s="29">
        <v>3126.7747240872854</v>
      </c>
      <c r="F45" s="244"/>
      <c r="G45" s="31" t="s">
        <v>19</v>
      </c>
      <c r="H45" s="253"/>
      <c r="I45" s="31" t="s">
        <v>19</v>
      </c>
      <c r="J45" s="31" t="s">
        <v>19</v>
      </c>
      <c r="K45" s="29">
        <v>2979797</v>
      </c>
      <c r="L45" s="265"/>
    </row>
    <row r="46" spans="1:12" s="28" customFormat="1" ht="12.75">
      <c r="A46" s="343" t="s">
        <v>53</v>
      </c>
      <c r="B46" s="343"/>
      <c r="C46" s="29">
        <v>3445.818827229836</v>
      </c>
      <c r="D46" s="244"/>
      <c r="E46" s="29">
        <v>3658.215950013201</v>
      </c>
      <c r="F46" s="244"/>
      <c r="G46" s="31" t="s">
        <v>19</v>
      </c>
      <c r="H46" s="253"/>
      <c r="I46" s="31" t="s">
        <v>19</v>
      </c>
      <c r="J46" s="31" t="s">
        <v>19</v>
      </c>
      <c r="K46" s="29">
        <v>1390893</v>
      </c>
      <c r="L46" s="265"/>
    </row>
    <row r="47" spans="1:12" s="28" customFormat="1" ht="12.75">
      <c r="A47" s="43"/>
      <c r="B47" s="33" t="s">
        <v>54</v>
      </c>
      <c r="C47" s="29">
        <v>2577.706955530217</v>
      </c>
      <c r="D47" s="244"/>
      <c r="E47" s="29">
        <v>6959.069480179509</v>
      </c>
      <c r="F47" s="244"/>
      <c r="G47" s="31" t="s">
        <v>19</v>
      </c>
      <c r="H47" s="253"/>
      <c r="I47" s="31" t="s">
        <v>19</v>
      </c>
      <c r="J47" s="31" t="s">
        <v>19</v>
      </c>
      <c r="K47" s="29">
        <v>913230</v>
      </c>
      <c r="L47" s="265"/>
    </row>
    <row r="48" spans="1:12" s="28" customFormat="1" ht="12.75">
      <c r="A48" s="43"/>
      <c r="B48" s="33" t="s">
        <v>55</v>
      </c>
      <c r="C48" s="29">
        <v>2883.696888591502</v>
      </c>
      <c r="D48" s="244"/>
      <c r="E48" s="29">
        <v>2742.625960615588</v>
      </c>
      <c r="F48" s="244"/>
      <c r="G48" s="31" t="s">
        <v>19</v>
      </c>
      <c r="H48" s="253"/>
      <c r="I48" s="31" t="s">
        <v>19</v>
      </c>
      <c r="J48" s="31" t="s">
        <v>19</v>
      </c>
      <c r="K48" s="29">
        <v>2295972</v>
      </c>
      <c r="L48" s="265"/>
    </row>
    <row r="49" spans="1:12" s="28" customFormat="1" ht="12.75">
      <c r="A49" s="43"/>
      <c r="B49" s="43" t="s">
        <v>56</v>
      </c>
      <c r="C49" s="37">
        <v>3859.4467975963653</v>
      </c>
      <c r="D49" s="245"/>
      <c r="E49" s="47">
        <v>3423.1119430366193</v>
      </c>
      <c r="F49" s="245"/>
      <c r="G49" s="39" t="s">
        <v>19</v>
      </c>
      <c r="H49" s="254"/>
      <c r="I49" s="39" t="s">
        <v>19</v>
      </c>
      <c r="J49" s="39" t="s">
        <v>19</v>
      </c>
      <c r="K49" s="37">
        <v>-1818309</v>
      </c>
      <c r="L49" s="265"/>
    </row>
    <row r="50" spans="1:12" s="28" customFormat="1" ht="12.75">
      <c r="A50" s="34"/>
      <c r="B50" s="34"/>
      <c r="C50" s="34"/>
      <c r="D50" s="248"/>
      <c r="E50" s="169"/>
      <c r="F50" s="242"/>
      <c r="G50" s="240"/>
      <c r="H50" s="256"/>
      <c r="I50" s="240"/>
      <c r="J50" s="46"/>
      <c r="K50" s="34"/>
      <c r="L50" s="265"/>
    </row>
    <row r="51" spans="1:12" s="24" customFormat="1" ht="12.75">
      <c r="A51" s="342" t="s">
        <v>57</v>
      </c>
      <c r="B51" s="342"/>
      <c r="C51" s="25">
        <v>3640.179311112761</v>
      </c>
      <c r="D51" s="247"/>
      <c r="E51" s="25">
        <v>2879.090592492168</v>
      </c>
      <c r="F51" s="247"/>
      <c r="G51" s="27" t="s">
        <v>19</v>
      </c>
      <c r="H51" s="252"/>
      <c r="I51" s="27" t="s">
        <v>19</v>
      </c>
      <c r="J51" s="27" t="s">
        <v>19</v>
      </c>
      <c r="K51" s="25">
        <v>-135628</v>
      </c>
      <c r="L51" s="264"/>
    </row>
    <row r="52" spans="1:12" s="28" customFormat="1" ht="12.75">
      <c r="A52" s="343" t="s">
        <v>58</v>
      </c>
      <c r="B52" s="343"/>
      <c r="C52" s="29">
        <v>3240.292801452526</v>
      </c>
      <c r="D52" s="244"/>
      <c r="E52" s="29">
        <v>2796.628040269872</v>
      </c>
      <c r="F52" s="244"/>
      <c r="G52" s="31" t="s">
        <v>19</v>
      </c>
      <c r="H52" s="253"/>
      <c r="I52" s="31" t="s">
        <v>19</v>
      </c>
      <c r="J52" s="31" t="s">
        <v>19</v>
      </c>
      <c r="K52" s="29">
        <v>252980</v>
      </c>
      <c r="L52" s="265"/>
    </row>
    <row r="53" spans="1:12" s="28" customFormat="1" ht="12.75">
      <c r="A53" s="343" t="s">
        <v>59</v>
      </c>
      <c r="B53" s="343"/>
      <c r="C53" s="29">
        <v>3923.813617540368</v>
      </c>
      <c r="D53" s="244"/>
      <c r="E53" s="29">
        <v>3182.037076767293</v>
      </c>
      <c r="F53" s="244"/>
      <c r="G53" s="31" t="s">
        <v>19</v>
      </c>
      <c r="H53" s="253"/>
      <c r="I53" s="31" t="s">
        <v>19</v>
      </c>
      <c r="J53" s="31" t="s">
        <v>19</v>
      </c>
      <c r="K53" s="29">
        <v>-830184</v>
      </c>
      <c r="L53" s="265"/>
    </row>
    <row r="54" spans="1:12" s="28" customFormat="1" ht="12.75">
      <c r="A54" s="344" t="s">
        <v>60</v>
      </c>
      <c r="B54" s="344"/>
      <c r="C54" s="37">
        <v>3303.96331420015</v>
      </c>
      <c r="D54" s="245"/>
      <c r="E54" s="47">
        <v>881.276859565977</v>
      </c>
      <c r="F54" s="245"/>
      <c r="G54" s="39" t="s">
        <v>19</v>
      </c>
      <c r="H54" s="254"/>
      <c r="I54" s="39" t="s">
        <v>19</v>
      </c>
      <c r="J54" s="39" t="s">
        <v>19</v>
      </c>
      <c r="K54" s="37">
        <v>441576</v>
      </c>
      <c r="L54" s="265"/>
    </row>
    <row r="55" spans="1:12" s="28" customFormat="1" ht="12.75">
      <c r="A55" s="34"/>
      <c r="B55" s="44"/>
      <c r="C55" s="72"/>
      <c r="D55" s="245"/>
      <c r="E55" s="169"/>
      <c r="F55" s="242"/>
      <c r="G55" s="49"/>
      <c r="H55" s="257"/>
      <c r="I55" s="49"/>
      <c r="J55" s="87"/>
      <c r="K55" s="72"/>
      <c r="L55" s="265"/>
    </row>
    <row r="56" spans="1:12" s="28" customFormat="1" ht="12.75">
      <c r="A56" s="348" t="s">
        <v>61</v>
      </c>
      <c r="B56" s="348"/>
      <c r="C56" s="21">
        <v>3640.3651013830527</v>
      </c>
      <c r="D56" s="247"/>
      <c r="E56" s="25">
        <v>2856.1370740763164</v>
      </c>
      <c r="F56" s="247"/>
      <c r="G56" s="27" t="s">
        <v>19</v>
      </c>
      <c r="H56" s="252"/>
      <c r="I56" s="27" t="s">
        <v>19</v>
      </c>
      <c r="J56" s="23" t="s">
        <v>19</v>
      </c>
      <c r="K56" s="21">
        <v>-954857</v>
      </c>
      <c r="L56" s="265"/>
    </row>
    <row r="57" spans="1:12" s="28" customFormat="1" ht="12.75">
      <c r="A57" s="343" t="s">
        <v>63</v>
      </c>
      <c r="B57" s="343"/>
      <c r="C57" s="29">
        <v>3641.1242870009005</v>
      </c>
      <c r="D57" s="244"/>
      <c r="E57" s="29">
        <v>4077.011713593701</v>
      </c>
      <c r="F57" s="244"/>
      <c r="G57" s="29">
        <v>90</v>
      </c>
      <c r="H57" s="253"/>
      <c r="I57" s="31">
        <v>92.21</v>
      </c>
      <c r="J57" s="29">
        <v>51</v>
      </c>
      <c r="K57" s="29">
        <v>11264</v>
      </c>
      <c r="L57" s="265"/>
    </row>
    <row r="58" spans="1:12" s="28" customFormat="1" ht="12.75">
      <c r="A58" s="343" t="s">
        <v>621</v>
      </c>
      <c r="B58" s="343"/>
      <c r="C58" s="29">
        <v>2671.7837150127225</v>
      </c>
      <c r="D58" s="244"/>
      <c r="E58" s="29">
        <v>1721.447631444615</v>
      </c>
      <c r="F58" s="244"/>
      <c r="G58" s="29">
        <v>95</v>
      </c>
      <c r="H58" s="253"/>
      <c r="I58" s="31">
        <v>73.36</v>
      </c>
      <c r="J58" s="29">
        <v>39</v>
      </c>
      <c r="K58" s="29">
        <v>441576</v>
      </c>
      <c r="L58" s="265"/>
    </row>
    <row r="59" spans="1:12" s="28" customFormat="1" ht="12.75">
      <c r="A59" s="343" t="s">
        <v>69</v>
      </c>
      <c r="B59" s="343"/>
      <c r="C59" s="29">
        <v>3912.3046033300684</v>
      </c>
      <c r="D59" s="244"/>
      <c r="E59" s="29">
        <v>78.40147317073233</v>
      </c>
      <c r="F59" s="244"/>
      <c r="G59" s="29">
        <v>80</v>
      </c>
      <c r="H59" s="253"/>
      <c r="I59" s="31">
        <v>99.27</v>
      </c>
      <c r="J59" s="29">
        <v>56</v>
      </c>
      <c r="K59" s="29">
        <v>0</v>
      </c>
      <c r="L59" s="265"/>
    </row>
    <row r="60" spans="1:12" s="28" customFormat="1" ht="12.75">
      <c r="A60" s="343" t="s">
        <v>70</v>
      </c>
      <c r="B60" s="343"/>
      <c r="C60" s="29">
        <v>3627.256044238683</v>
      </c>
      <c r="D60" s="244"/>
      <c r="E60" s="29">
        <v>2039.684797680576</v>
      </c>
      <c r="F60" s="244"/>
      <c r="G60" s="29">
        <v>82</v>
      </c>
      <c r="H60" s="253"/>
      <c r="I60" s="31">
        <v>97.78</v>
      </c>
      <c r="J60" s="29">
        <v>55</v>
      </c>
      <c r="K60" s="29">
        <v>-517348</v>
      </c>
      <c r="L60" s="265"/>
    </row>
    <row r="61" spans="1:12" s="28" customFormat="1" ht="12.75">
      <c r="A61" s="343" t="s">
        <v>71</v>
      </c>
      <c r="B61" s="343"/>
      <c r="C61" s="29">
        <v>3200.6348501664816</v>
      </c>
      <c r="D61" s="244"/>
      <c r="E61" s="29">
        <v>2936.4484101807457</v>
      </c>
      <c r="F61" s="244"/>
      <c r="G61" s="29">
        <v>80</v>
      </c>
      <c r="H61" s="253"/>
      <c r="I61" s="31">
        <v>95.73</v>
      </c>
      <c r="J61" s="29">
        <v>54</v>
      </c>
      <c r="K61" s="29">
        <v>75418</v>
      </c>
      <c r="L61" s="265"/>
    </row>
    <row r="62" spans="1:12" s="28" customFormat="1" ht="11.25">
      <c r="A62" s="343" t="s">
        <v>74</v>
      </c>
      <c r="B62" s="343"/>
      <c r="C62" s="29">
        <v>4667.121639550311</v>
      </c>
      <c r="D62" s="293" t="s">
        <v>301</v>
      </c>
      <c r="E62" s="29">
        <v>3986.0667156355603</v>
      </c>
      <c r="F62" s="293" t="s">
        <v>301</v>
      </c>
      <c r="G62" s="29" t="s">
        <v>19</v>
      </c>
      <c r="H62" s="293" t="s">
        <v>301</v>
      </c>
      <c r="I62" s="31">
        <v>112.64</v>
      </c>
      <c r="J62" s="29">
        <v>65</v>
      </c>
      <c r="K62" s="29">
        <v>-2256599</v>
      </c>
      <c r="L62" s="265"/>
    </row>
    <row r="63" spans="1:12" s="28" customFormat="1" ht="12.75">
      <c r="A63" s="343" t="s">
        <v>76</v>
      </c>
      <c r="B63" s="343"/>
      <c r="C63" s="29">
        <v>2541.8663745892663</v>
      </c>
      <c r="D63" s="244"/>
      <c r="E63" s="29">
        <v>2368.3429930795855</v>
      </c>
      <c r="F63" s="244"/>
      <c r="G63" s="29">
        <v>88</v>
      </c>
      <c r="H63" s="253"/>
      <c r="I63" s="31">
        <v>85.85</v>
      </c>
      <c r="J63" s="29">
        <v>47</v>
      </c>
      <c r="K63" s="29">
        <v>516187</v>
      </c>
      <c r="L63" s="265"/>
    </row>
    <row r="64" spans="1:12" s="28" customFormat="1" ht="12.75">
      <c r="A64" s="343" t="s">
        <v>79</v>
      </c>
      <c r="B64" s="343"/>
      <c r="C64" s="29">
        <v>3525.426956885726</v>
      </c>
      <c r="D64" s="244"/>
      <c r="E64" s="29">
        <v>355.48479867164787</v>
      </c>
      <c r="F64" s="244"/>
      <c r="G64" s="29">
        <v>75</v>
      </c>
      <c r="H64" s="253"/>
      <c r="I64" s="31">
        <v>95.55</v>
      </c>
      <c r="J64" s="29">
        <v>54</v>
      </c>
      <c r="K64" s="29">
        <v>0</v>
      </c>
      <c r="L64" s="265"/>
    </row>
    <row r="65" spans="1:12" s="28" customFormat="1" ht="12.75">
      <c r="A65" s="343" t="s">
        <v>81</v>
      </c>
      <c r="B65" s="343"/>
      <c r="C65" s="29">
        <v>2578.1285429141717</v>
      </c>
      <c r="D65" s="244"/>
      <c r="E65" s="29">
        <v>3471.6009491925965</v>
      </c>
      <c r="F65" s="244"/>
      <c r="G65" s="29">
        <v>85</v>
      </c>
      <c r="H65" s="253"/>
      <c r="I65" s="31">
        <v>80.62</v>
      </c>
      <c r="J65" s="29">
        <v>44</v>
      </c>
      <c r="K65" s="29">
        <v>531768</v>
      </c>
      <c r="L65" s="265"/>
    </row>
    <row r="66" spans="1:12" s="28" customFormat="1" ht="12.75">
      <c r="A66" s="343" t="s">
        <v>83</v>
      </c>
      <c r="B66" s="343"/>
      <c r="C66" s="29">
        <v>3242.1990391214827</v>
      </c>
      <c r="D66" s="244"/>
      <c r="E66" s="29">
        <v>2156.0589022181994</v>
      </c>
      <c r="F66" s="244"/>
      <c r="G66" s="29">
        <v>65</v>
      </c>
      <c r="H66" s="253"/>
      <c r="I66" s="31">
        <v>95.46</v>
      </c>
      <c r="J66" s="29">
        <v>54</v>
      </c>
      <c r="K66" s="29">
        <v>0</v>
      </c>
      <c r="L66" s="265"/>
    </row>
    <row r="67" spans="1:12" s="28" customFormat="1" ht="12.75">
      <c r="A67" s="344" t="s">
        <v>85</v>
      </c>
      <c r="B67" s="344"/>
      <c r="C67" s="37">
        <v>2861.8123772102163</v>
      </c>
      <c r="D67" s="245"/>
      <c r="E67" s="47">
        <v>4003.605395244217</v>
      </c>
      <c r="F67" s="245"/>
      <c r="G67" s="47">
        <v>90</v>
      </c>
      <c r="H67" s="257"/>
      <c r="I67" s="49">
        <v>88.17</v>
      </c>
      <c r="J67" s="37">
        <v>49</v>
      </c>
      <c r="K67" s="37">
        <v>242877</v>
      </c>
      <c r="L67" s="265"/>
    </row>
    <row r="68" spans="1:12" s="28" customFormat="1" ht="12.75">
      <c r="A68" s="34"/>
      <c r="B68" s="34"/>
      <c r="C68" s="34"/>
      <c r="D68" s="248"/>
      <c r="E68" s="169"/>
      <c r="F68" s="242"/>
      <c r="G68" s="43"/>
      <c r="H68" s="256"/>
      <c r="I68" s="240"/>
      <c r="J68" s="34"/>
      <c r="K68" s="34"/>
      <c r="L68" s="265"/>
    </row>
    <row r="69" spans="1:12" s="28" customFormat="1" ht="12.75">
      <c r="A69" s="342" t="s">
        <v>86</v>
      </c>
      <c r="B69" s="342"/>
      <c r="C69" s="25">
        <v>4635.922609665946</v>
      </c>
      <c r="D69" s="247"/>
      <c r="E69" s="25">
        <v>4504.365680783324</v>
      </c>
      <c r="F69" s="247"/>
      <c r="G69" s="25" t="s">
        <v>19</v>
      </c>
      <c r="H69" s="252"/>
      <c r="I69" s="27" t="s">
        <v>19</v>
      </c>
      <c r="J69" s="27" t="s">
        <v>19</v>
      </c>
      <c r="K69" s="25">
        <v>-42836559</v>
      </c>
      <c r="L69" s="265"/>
    </row>
    <row r="70" spans="1:12" s="28" customFormat="1" ht="12.75">
      <c r="A70" s="343" t="s">
        <v>746</v>
      </c>
      <c r="B70" s="343"/>
      <c r="C70" s="29">
        <v>2978.957037037037</v>
      </c>
      <c r="D70" s="244"/>
      <c r="E70" s="29">
        <v>3634.174132726402</v>
      </c>
      <c r="F70" s="244"/>
      <c r="G70" s="29">
        <v>82</v>
      </c>
      <c r="H70" s="253"/>
      <c r="I70" s="31">
        <v>93.32</v>
      </c>
      <c r="J70" s="29">
        <v>52</v>
      </c>
      <c r="K70" s="29">
        <v>237404</v>
      </c>
      <c r="L70" s="265"/>
    </row>
    <row r="71" spans="1:12" s="28" customFormat="1" ht="12.75">
      <c r="A71" s="343" t="s">
        <v>747</v>
      </c>
      <c r="B71" s="343"/>
      <c r="C71" s="29">
        <v>2426.175359032502</v>
      </c>
      <c r="D71" s="244"/>
      <c r="E71" s="29">
        <v>5561.669055059525</v>
      </c>
      <c r="F71" s="244"/>
      <c r="G71" s="29">
        <v>95</v>
      </c>
      <c r="H71" s="253"/>
      <c r="I71" s="31">
        <v>72.27</v>
      </c>
      <c r="J71" s="29">
        <v>38</v>
      </c>
      <c r="K71" s="29">
        <v>491818</v>
      </c>
      <c r="L71" s="265"/>
    </row>
    <row r="72" spans="1:12" s="28" customFormat="1" ht="12.75">
      <c r="A72" s="343" t="s">
        <v>89</v>
      </c>
      <c r="B72" s="343"/>
      <c r="C72" s="29">
        <v>2557.3943217665615</v>
      </c>
      <c r="D72" s="244"/>
      <c r="E72" s="29">
        <v>6788.169110429449</v>
      </c>
      <c r="F72" s="244"/>
      <c r="G72" s="29">
        <v>95</v>
      </c>
      <c r="H72" s="253"/>
      <c r="I72" s="31">
        <v>79.45</v>
      </c>
      <c r="J72" s="29">
        <v>43</v>
      </c>
      <c r="K72" s="29">
        <v>42481</v>
      </c>
      <c r="L72" s="265"/>
    </row>
    <row r="73" spans="1:12" s="28" customFormat="1" ht="12.75">
      <c r="A73" s="343" t="s">
        <v>90</v>
      </c>
      <c r="B73" s="343"/>
      <c r="C73" s="29">
        <v>2749.406708595388</v>
      </c>
      <c r="D73" s="244"/>
      <c r="E73" s="29">
        <v>3215.3655168776363</v>
      </c>
      <c r="F73" s="244"/>
      <c r="G73" s="29">
        <v>100</v>
      </c>
      <c r="H73" s="253"/>
      <c r="I73" s="31">
        <v>71.99</v>
      </c>
      <c r="J73" s="29">
        <v>38</v>
      </c>
      <c r="K73" s="29">
        <v>787893</v>
      </c>
      <c r="L73" s="265"/>
    </row>
    <row r="74" spans="1:12" s="28" customFormat="1" ht="12.75">
      <c r="A74" s="343" t="s">
        <v>91</v>
      </c>
      <c r="B74" s="343"/>
      <c r="C74" s="29">
        <v>2677.1326530612246</v>
      </c>
      <c r="D74" s="244"/>
      <c r="E74" s="29">
        <v>2960.631365187712</v>
      </c>
      <c r="F74" s="244"/>
      <c r="G74" s="29">
        <v>100</v>
      </c>
      <c r="H74" s="253"/>
      <c r="I74" s="31">
        <v>70.51</v>
      </c>
      <c r="J74" s="29">
        <v>37</v>
      </c>
      <c r="K74" s="29">
        <v>182574</v>
      </c>
      <c r="L74" s="265"/>
    </row>
    <row r="75" spans="1:12" s="28" customFormat="1" ht="12.75">
      <c r="A75" s="343" t="s">
        <v>748</v>
      </c>
      <c r="B75" s="343"/>
      <c r="C75" s="29">
        <v>3321.6689326988444</v>
      </c>
      <c r="D75" s="244"/>
      <c r="E75" s="29">
        <v>5693.539508958194</v>
      </c>
      <c r="F75" s="244"/>
      <c r="G75" s="29">
        <v>87</v>
      </c>
      <c r="H75" s="253"/>
      <c r="I75" s="31">
        <v>95.97</v>
      </c>
      <c r="J75" s="29">
        <v>54</v>
      </c>
      <c r="K75" s="29">
        <v>14262</v>
      </c>
      <c r="L75" s="265"/>
    </row>
    <row r="76" spans="1:12" s="28" customFormat="1" ht="12.75">
      <c r="A76" s="343" t="s">
        <v>94</v>
      </c>
      <c r="B76" s="343"/>
      <c r="C76" s="29">
        <v>2653.985530546624</v>
      </c>
      <c r="D76" s="244"/>
      <c r="E76" s="29">
        <v>3024.616867088606</v>
      </c>
      <c r="F76" s="244"/>
      <c r="G76" s="29">
        <v>100</v>
      </c>
      <c r="H76" s="253"/>
      <c r="I76" s="31">
        <v>72</v>
      </c>
      <c r="J76" s="29">
        <v>38</v>
      </c>
      <c r="K76" s="29">
        <v>581242</v>
      </c>
      <c r="L76" s="265"/>
    </row>
    <row r="77" spans="1:12" s="28" customFormat="1" ht="12.75">
      <c r="A77" s="343" t="s">
        <v>96</v>
      </c>
      <c r="B77" s="343"/>
      <c r="C77" s="29">
        <v>8014.082947368421</v>
      </c>
      <c r="D77" s="244"/>
      <c r="E77" s="29">
        <v>-1122.3571452077344</v>
      </c>
      <c r="F77" s="244"/>
      <c r="G77" s="29">
        <v>59</v>
      </c>
      <c r="H77" s="253"/>
      <c r="I77" s="31">
        <v>171.51</v>
      </c>
      <c r="J77" s="29">
        <v>70</v>
      </c>
      <c r="K77" s="29">
        <v>-2571588</v>
      </c>
      <c r="L77" s="265"/>
    </row>
    <row r="78" spans="1:12" s="28" customFormat="1" ht="12.75">
      <c r="A78" s="343" t="s">
        <v>98</v>
      </c>
      <c r="B78" s="343"/>
      <c r="C78" s="29">
        <v>6635.704439252337</v>
      </c>
      <c r="D78" s="244"/>
      <c r="E78" s="29">
        <v>6278.089910011249</v>
      </c>
      <c r="F78" s="244"/>
      <c r="G78" s="29">
        <v>65</v>
      </c>
      <c r="H78" s="253"/>
      <c r="I78" s="31">
        <v>140.45</v>
      </c>
      <c r="J78" s="29">
        <v>70</v>
      </c>
      <c r="K78" s="29">
        <v>-205982</v>
      </c>
      <c r="L78" s="265"/>
    </row>
    <row r="79" spans="1:12" s="28" customFormat="1" ht="12.75">
      <c r="A79" s="343" t="s">
        <v>100</v>
      </c>
      <c r="B79" s="343"/>
      <c r="C79" s="29">
        <v>3304.9212253829323</v>
      </c>
      <c r="D79" s="244"/>
      <c r="E79" s="29">
        <v>5202.803198294241</v>
      </c>
      <c r="F79" s="244"/>
      <c r="G79" s="29">
        <v>90</v>
      </c>
      <c r="H79" s="253"/>
      <c r="I79" s="31">
        <v>86.39</v>
      </c>
      <c r="J79" s="29">
        <v>48</v>
      </c>
      <c r="K79" s="29">
        <v>33863</v>
      </c>
      <c r="L79" s="265"/>
    </row>
    <row r="80" spans="1:12" s="28" customFormat="1" ht="12.75">
      <c r="A80" s="343" t="s">
        <v>101</v>
      </c>
      <c r="B80" s="343"/>
      <c r="C80" s="29">
        <v>2861.6620498614957</v>
      </c>
      <c r="D80" s="244"/>
      <c r="E80" s="29">
        <v>9142.325000000003</v>
      </c>
      <c r="F80" s="244"/>
      <c r="G80" s="29">
        <v>95</v>
      </c>
      <c r="H80" s="253"/>
      <c r="I80" s="31">
        <v>83.18</v>
      </c>
      <c r="J80" s="29">
        <v>45</v>
      </c>
      <c r="K80" s="29">
        <v>60003</v>
      </c>
      <c r="L80" s="265"/>
    </row>
    <row r="81" spans="1:12" s="28" customFormat="1" ht="12.75">
      <c r="A81" s="343" t="s">
        <v>102</v>
      </c>
      <c r="B81" s="343"/>
      <c r="C81" s="29">
        <v>14862.423928077455</v>
      </c>
      <c r="D81" s="244"/>
      <c r="E81" s="29">
        <v>-14542.414491978614</v>
      </c>
      <c r="F81" s="244"/>
      <c r="G81" s="29">
        <v>53</v>
      </c>
      <c r="H81" s="253"/>
      <c r="I81" s="31">
        <v>413.99</v>
      </c>
      <c r="J81" s="29">
        <v>70</v>
      </c>
      <c r="K81" s="29">
        <v>-6392312</v>
      </c>
      <c r="L81" s="265"/>
    </row>
    <row r="82" spans="1:12" s="28" customFormat="1" ht="12.75">
      <c r="A82" s="343" t="s">
        <v>105</v>
      </c>
      <c r="B82" s="343"/>
      <c r="C82" s="29">
        <v>2648.157164869029</v>
      </c>
      <c r="D82" s="244"/>
      <c r="E82" s="29">
        <v>4537.205119714723</v>
      </c>
      <c r="F82" s="244"/>
      <c r="G82" s="29">
        <v>78</v>
      </c>
      <c r="H82" s="253"/>
      <c r="I82" s="31">
        <v>90.86</v>
      </c>
      <c r="J82" s="29">
        <v>51</v>
      </c>
      <c r="K82" s="29">
        <v>49533</v>
      </c>
      <c r="L82" s="265"/>
    </row>
    <row r="83" spans="1:12" s="28" customFormat="1" ht="12.75">
      <c r="A83" s="343" t="s">
        <v>106</v>
      </c>
      <c r="B83" s="343"/>
      <c r="C83" s="29">
        <v>2485.1048208055818</v>
      </c>
      <c r="D83" s="244"/>
      <c r="E83" s="29">
        <v>3739.419211435753</v>
      </c>
      <c r="F83" s="244"/>
      <c r="G83" s="29">
        <v>95</v>
      </c>
      <c r="H83" s="253"/>
      <c r="I83" s="31">
        <v>74.58</v>
      </c>
      <c r="J83" s="29">
        <v>40</v>
      </c>
      <c r="K83" s="29">
        <v>2963177</v>
      </c>
      <c r="L83" s="265"/>
    </row>
    <row r="84" spans="1:12" s="28" customFormat="1" ht="12.75">
      <c r="A84" s="343" t="s">
        <v>110</v>
      </c>
      <c r="B84" s="343"/>
      <c r="C84" s="29">
        <v>2681.889731051345</v>
      </c>
      <c r="D84" s="244"/>
      <c r="E84" s="29">
        <v>5374.687992486498</v>
      </c>
      <c r="F84" s="244"/>
      <c r="G84" s="29">
        <v>85</v>
      </c>
      <c r="H84" s="253"/>
      <c r="I84" s="31">
        <v>87.48</v>
      </c>
      <c r="J84" s="29">
        <v>48</v>
      </c>
      <c r="K84" s="29">
        <v>477822</v>
      </c>
      <c r="L84" s="265"/>
    </row>
    <row r="85" spans="1:12" s="28" customFormat="1" ht="12.75">
      <c r="A85" s="343" t="s">
        <v>749</v>
      </c>
      <c r="B85" s="343"/>
      <c r="C85" s="29">
        <v>7019.101393884892</v>
      </c>
      <c r="D85" s="293" t="s">
        <v>727</v>
      </c>
      <c r="E85" s="29">
        <v>6784.1401239017805</v>
      </c>
      <c r="F85" s="244"/>
      <c r="G85" s="29">
        <v>65</v>
      </c>
      <c r="H85" s="253"/>
      <c r="I85" s="31">
        <v>153.48</v>
      </c>
      <c r="J85" s="29">
        <v>70</v>
      </c>
      <c r="K85" s="29">
        <v>-3110568</v>
      </c>
      <c r="L85" s="265"/>
    </row>
    <row r="86" spans="1:12" s="28" customFormat="1" ht="12.75">
      <c r="A86" s="343" t="s">
        <v>750</v>
      </c>
      <c r="B86" s="343"/>
      <c r="C86" s="29">
        <v>4372.325</v>
      </c>
      <c r="D86" s="244"/>
      <c r="E86" s="29">
        <v>2161.520842835894</v>
      </c>
      <c r="F86" s="244"/>
      <c r="G86" s="29">
        <v>75</v>
      </c>
      <c r="H86" s="253"/>
      <c r="I86" s="31">
        <v>119.92</v>
      </c>
      <c r="J86" s="29">
        <v>70</v>
      </c>
      <c r="K86" s="29">
        <v>-361213</v>
      </c>
      <c r="L86" s="265"/>
    </row>
    <row r="87" spans="1:12" s="28" customFormat="1" ht="12.75">
      <c r="A87" s="343" t="s">
        <v>116</v>
      </c>
      <c r="B87" s="343"/>
      <c r="C87" s="29">
        <v>3883.914819136523</v>
      </c>
      <c r="D87" s="244"/>
      <c r="E87" s="29">
        <v>-879.8266423357665</v>
      </c>
      <c r="F87" s="244"/>
      <c r="G87" s="29">
        <v>80</v>
      </c>
      <c r="H87" s="253"/>
      <c r="I87" s="31">
        <v>95.51</v>
      </c>
      <c r="J87" s="29">
        <v>54</v>
      </c>
      <c r="K87" s="29">
        <v>-5544</v>
      </c>
      <c r="L87" s="265"/>
    </row>
    <row r="88" spans="1:12" s="28" customFormat="1" ht="12.75">
      <c r="A88" s="343" t="s">
        <v>117</v>
      </c>
      <c r="B88" s="343"/>
      <c r="C88" s="29">
        <v>4233.65855513308</v>
      </c>
      <c r="D88" s="244"/>
      <c r="E88" s="29">
        <v>-714.1586262471217</v>
      </c>
      <c r="F88" s="244"/>
      <c r="G88" s="29">
        <v>60</v>
      </c>
      <c r="H88" s="253"/>
      <c r="I88" s="31">
        <v>126.27</v>
      </c>
      <c r="J88" s="29">
        <v>70</v>
      </c>
      <c r="K88" s="29">
        <v>-481695</v>
      </c>
      <c r="L88" s="265"/>
    </row>
    <row r="89" spans="1:12" s="28" customFormat="1" ht="12.75">
      <c r="A89" s="343" t="s">
        <v>118</v>
      </c>
      <c r="B89" s="343"/>
      <c r="C89" s="29">
        <v>2368.6266924564798</v>
      </c>
      <c r="D89" s="244"/>
      <c r="E89" s="29">
        <v>6738.64005586592</v>
      </c>
      <c r="F89" s="244"/>
      <c r="G89" s="29">
        <v>90</v>
      </c>
      <c r="H89" s="253"/>
      <c r="I89" s="31">
        <v>72.79</v>
      </c>
      <c r="J89" s="29">
        <v>39</v>
      </c>
      <c r="K89" s="29">
        <v>331926</v>
      </c>
      <c r="L89" s="265"/>
    </row>
    <row r="90" spans="1:12" s="28" customFormat="1" ht="12.75">
      <c r="A90" s="343" t="s">
        <v>119</v>
      </c>
      <c r="B90" s="343"/>
      <c r="C90" s="29">
        <v>5592.1649269311065</v>
      </c>
      <c r="D90" s="244"/>
      <c r="E90" s="29">
        <v>5298.745181451611</v>
      </c>
      <c r="F90" s="244"/>
      <c r="G90" s="29">
        <v>75</v>
      </c>
      <c r="H90" s="253"/>
      <c r="I90" s="31">
        <v>127.26</v>
      </c>
      <c r="J90" s="29">
        <v>70</v>
      </c>
      <c r="K90" s="29">
        <v>-135274</v>
      </c>
      <c r="L90" s="265"/>
    </row>
    <row r="91" spans="1:12" s="28" customFormat="1" ht="12.75">
      <c r="A91" s="343" t="s">
        <v>751</v>
      </c>
      <c r="B91" s="343"/>
      <c r="C91" s="29">
        <v>3358.426457789382</v>
      </c>
      <c r="D91" s="244"/>
      <c r="E91" s="29">
        <v>4217.4228968903435</v>
      </c>
      <c r="F91" s="244"/>
      <c r="G91" s="29">
        <v>80</v>
      </c>
      <c r="H91" s="253"/>
      <c r="I91" s="31">
        <v>99.97</v>
      </c>
      <c r="J91" s="29">
        <v>57</v>
      </c>
      <c r="K91" s="29">
        <v>15995</v>
      </c>
      <c r="L91" s="265"/>
    </row>
    <row r="92" spans="1:12" s="28" customFormat="1" ht="12.75">
      <c r="A92" s="343" t="s">
        <v>122</v>
      </c>
      <c r="B92" s="343"/>
      <c r="C92" s="29">
        <v>2647.112171837709</v>
      </c>
      <c r="D92" s="244"/>
      <c r="E92" s="29">
        <v>3585.3619707602343</v>
      </c>
      <c r="F92" s="244"/>
      <c r="G92" s="29">
        <v>87</v>
      </c>
      <c r="H92" s="253"/>
      <c r="I92" s="31">
        <v>83.5</v>
      </c>
      <c r="J92" s="29">
        <v>46</v>
      </c>
      <c r="K92" s="29">
        <v>206884</v>
      </c>
      <c r="L92" s="265"/>
    </row>
    <row r="93" spans="1:12" s="28" customFormat="1" ht="11.25">
      <c r="A93" s="343" t="s">
        <v>124</v>
      </c>
      <c r="B93" s="343"/>
      <c r="C93" s="29">
        <v>5283.2312258488855</v>
      </c>
      <c r="D93" s="293" t="s">
        <v>728</v>
      </c>
      <c r="E93" s="29">
        <v>7148.85164302925</v>
      </c>
      <c r="F93" s="293" t="s">
        <v>728</v>
      </c>
      <c r="G93" s="29" t="s">
        <v>19</v>
      </c>
      <c r="H93" s="293" t="s">
        <v>728</v>
      </c>
      <c r="I93" s="31">
        <v>129.15</v>
      </c>
      <c r="J93" s="29">
        <v>70</v>
      </c>
      <c r="K93" s="29">
        <v>-27151690</v>
      </c>
      <c r="L93" s="265"/>
    </row>
    <row r="94" spans="1:12" s="28" customFormat="1" ht="12.75">
      <c r="A94" s="343" t="s">
        <v>125</v>
      </c>
      <c r="B94" s="343"/>
      <c r="C94" s="29">
        <v>3474.215172413793</v>
      </c>
      <c r="D94" s="244"/>
      <c r="E94" s="29">
        <v>1580.2277300613484</v>
      </c>
      <c r="F94" s="244"/>
      <c r="G94" s="29">
        <v>75</v>
      </c>
      <c r="H94" s="253"/>
      <c r="I94" s="31">
        <v>97.04</v>
      </c>
      <c r="J94" s="29">
        <v>55</v>
      </c>
      <c r="K94" s="29">
        <v>0</v>
      </c>
      <c r="L94" s="265"/>
    </row>
    <row r="95" spans="1:12" s="28" customFormat="1" ht="12.75">
      <c r="A95" s="343" t="s">
        <v>752</v>
      </c>
      <c r="B95" s="343"/>
      <c r="C95" s="29">
        <v>12537.572231139648</v>
      </c>
      <c r="D95" s="244"/>
      <c r="E95" s="29">
        <v>-5814.3724517684905</v>
      </c>
      <c r="F95" s="244"/>
      <c r="G95" s="29">
        <v>60</v>
      </c>
      <c r="H95" s="253"/>
      <c r="I95" s="31">
        <v>264.09</v>
      </c>
      <c r="J95" s="29">
        <v>70</v>
      </c>
      <c r="K95" s="29">
        <v>-5274020</v>
      </c>
      <c r="L95" s="265"/>
    </row>
    <row r="96" spans="1:12" s="28" customFormat="1" ht="12.75">
      <c r="A96" s="343" t="s">
        <v>127</v>
      </c>
      <c r="B96" s="343"/>
      <c r="C96" s="29">
        <v>3959.2084870848707</v>
      </c>
      <c r="D96" s="244"/>
      <c r="E96" s="29">
        <v>5108.304330434781</v>
      </c>
      <c r="F96" s="244"/>
      <c r="G96" s="29">
        <v>90</v>
      </c>
      <c r="H96" s="253"/>
      <c r="I96" s="31">
        <v>103.08</v>
      </c>
      <c r="J96" s="29">
        <v>59</v>
      </c>
      <c r="K96" s="29">
        <v>28130</v>
      </c>
      <c r="L96" s="265"/>
    </row>
    <row r="97" spans="1:12" s="28" customFormat="1" ht="12.75">
      <c r="A97" s="343" t="s">
        <v>128</v>
      </c>
      <c r="B97" s="343"/>
      <c r="C97" s="29">
        <v>3881.208290859667</v>
      </c>
      <c r="D97" s="244"/>
      <c r="E97" s="29">
        <v>3456.22868057893</v>
      </c>
      <c r="F97" s="244"/>
      <c r="G97" s="29">
        <v>73</v>
      </c>
      <c r="H97" s="253"/>
      <c r="I97" s="31">
        <v>123.45</v>
      </c>
      <c r="J97" s="29">
        <v>70</v>
      </c>
      <c r="K97" s="29">
        <v>-884365</v>
      </c>
      <c r="L97" s="265"/>
    </row>
    <row r="98" spans="1:12" s="28" customFormat="1" ht="12.75">
      <c r="A98" s="343" t="s">
        <v>129</v>
      </c>
      <c r="B98" s="343"/>
      <c r="C98" s="29">
        <v>2641.4769811320753</v>
      </c>
      <c r="D98" s="244"/>
      <c r="E98" s="29">
        <v>1602.4303752759392</v>
      </c>
      <c r="F98" s="244"/>
      <c r="G98" s="29">
        <v>85</v>
      </c>
      <c r="H98" s="253"/>
      <c r="I98" s="31">
        <v>83.54</v>
      </c>
      <c r="J98" s="29">
        <v>46</v>
      </c>
      <c r="K98" s="29">
        <v>155558</v>
      </c>
      <c r="L98" s="265"/>
    </row>
    <row r="99" spans="1:12" s="28" customFormat="1" ht="12.75">
      <c r="A99" s="343" t="s">
        <v>130</v>
      </c>
      <c r="B99" s="343"/>
      <c r="C99" s="29">
        <v>3783.6544028950543</v>
      </c>
      <c r="D99" s="244"/>
      <c r="E99" s="29">
        <v>1062.1903654883154</v>
      </c>
      <c r="F99" s="244"/>
      <c r="G99" s="29">
        <v>75</v>
      </c>
      <c r="H99" s="253"/>
      <c r="I99" s="31">
        <v>106.31</v>
      </c>
      <c r="J99" s="29">
        <v>61</v>
      </c>
      <c r="K99" s="29">
        <v>0</v>
      </c>
      <c r="L99" s="265"/>
    </row>
    <row r="100" spans="1:12" s="28" customFormat="1" ht="12.75">
      <c r="A100" s="343" t="s">
        <v>753</v>
      </c>
      <c r="B100" s="343"/>
      <c r="C100" s="29">
        <v>5062.786283891547</v>
      </c>
      <c r="D100" s="244"/>
      <c r="E100" s="29">
        <v>3775.929437162683</v>
      </c>
      <c r="F100" s="244"/>
      <c r="G100" s="29">
        <v>60</v>
      </c>
      <c r="H100" s="253"/>
      <c r="I100" s="31">
        <v>128.49</v>
      </c>
      <c r="J100" s="29">
        <v>70</v>
      </c>
      <c r="K100" s="29">
        <v>-748565</v>
      </c>
      <c r="L100" s="265"/>
    </row>
    <row r="101" spans="1:12" s="28" customFormat="1" ht="12.75">
      <c r="A101" s="343" t="s">
        <v>132</v>
      </c>
      <c r="B101" s="343"/>
      <c r="C101" s="29">
        <v>2584.7695167286247</v>
      </c>
      <c r="D101" s="244"/>
      <c r="E101" s="29">
        <v>8239.636713286714</v>
      </c>
      <c r="F101" s="244"/>
      <c r="G101" s="29">
        <v>100</v>
      </c>
      <c r="H101" s="253"/>
      <c r="I101" s="31">
        <v>67.78</v>
      </c>
      <c r="J101" s="29">
        <v>35</v>
      </c>
      <c r="K101" s="29">
        <v>318928</v>
      </c>
      <c r="L101" s="265"/>
    </row>
    <row r="102" spans="1:12" s="28" customFormat="1" ht="12.75">
      <c r="A102" s="343" t="s">
        <v>622</v>
      </c>
      <c r="B102" s="343"/>
      <c r="C102" s="29">
        <v>2547.4187123668366</v>
      </c>
      <c r="D102" s="244"/>
      <c r="E102" s="29">
        <v>1175.2234289586625</v>
      </c>
      <c r="F102" s="244"/>
      <c r="G102" s="29">
        <v>90</v>
      </c>
      <c r="H102" s="253"/>
      <c r="I102" s="31">
        <v>76.2</v>
      </c>
      <c r="J102" s="29">
        <v>41</v>
      </c>
      <c r="K102" s="29">
        <v>1723814</v>
      </c>
      <c r="L102" s="265"/>
    </row>
    <row r="103" spans="1:12" s="28" customFormat="1" ht="12.75">
      <c r="A103" s="343" t="s">
        <v>133</v>
      </c>
      <c r="B103" s="343"/>
      <c r="C103" s="29">
        <v>3534.8792325056434</v>
      </c>
      <c r="D103" s="244"/>
      <c r="E103" s="29">
        <v>-1976.2277815315313</v>
      </c>
      <c r="F103" s="244"/>
      <c r="G103" s="29">
        <v>75</v>
      </c>
      <c r="H103" s="253"/>
      <c r="I103" s="31">
        <v>92.68</v>
      </c>
      <c r="J103" s="29">
        <v>52</v>
      </c>
      <c r="K103" s="29">
        <v>-27938</v>
      </c>
      <c r="L103" s="265"/>
    </row>
    <row r="104" spans="1:12" s="28" customFormat="1" ht="12.75">
      <c r="A104" s="343" t="s">
        <v>134</v>
      </c>
      <c r="B104" s="343"/>
      <c r="C104" s="29">
        <v>7078.355371900827</v>
      </c>
      <c r="D104" s="244"/>
      <c r="E104" s="29">
        <v>-4437.962812071331</v>
      </c>
      <c r="F104" s="244"/>
      <c r="G104" s="29">
        <v>80</v>
      </c>
      <c r="H104" s="253"/>
      <c r="I104" s="31">
        <v>157.76</v>
      </c>
      <c r="J104" s="29">
        <v>70</v>
      </c>
      <c r="K104" s="29">
        <v>-350510</v>
      </c>
      <c r="L104" s="265"/>
    </row>
    <row r="105" spans="1:12" s="28" customFormat="1" ht="12.75">
      <c r="A105" s="343" t="s">
        <v>135</v>
      </c>
      <c r="B105" s="343"/>
      <c r="C105" s="29">
        <v>5064.813698630137</v>
      </c>
      <c r="D105" s="244"/>
      <c r="E105" s="29">
        <v>3834.8489064398536</v>
      </c>
      <c r="F105" s="244"/>
      <c r="G105" s="29">
        <v>75</v>
      </c>
      <c r="H105" s="253"/>
      <c r="I105" s="31">
        <v>118.86</v>
      </c>
      <c r="J105" s="29">
        <v>69</v>
      </c>
      <c r="K105" s="29">
        <v>-214966</v>
      </c>
      <c r="L105" s="265"/>
    </row>
    <row r="106" spans="1:12" s="28" customFormat="1" ht="12.75">
      <c r="A106" s="343" t="s">
        <v>136</v>
      </c>
      <c r="B106" s="343"/>
      <c r="C106" s="29">
        <v>3627.4636363636364</v>
      </c>
      <c r="D106" s="244"/>
      <c r="E106" s="29">
        <v>3371.5765838509315</v>
      </c>
      <c r="F106" s="244"/>
      <c r="G106" s="29">
        <v>90</v>
      </c>
      <c r="H106" s="253"/>
      <c r="I106" s="31">
        <v>93.17</v>
      </c>
      <c r="J106" s="29">
        <v>52</v>
      </c>
      <c r="K106" s="29">
        <v>0</v>
      </c>
      <c r="L106" s="265"/>
    </row>
    <row r="107" spans="1:12" s="28" customFormat="1" ht="12.75">
      <c r="A107" s="343" t="s">
        <v>137</v>
      </c>
      <c r="B107" s="343"/>
      <c r="C107" s="29">
        <v>2620.462392108508</v>
      </c>
      <c r="D107" s="244"/>
      <c r="E107" s="29">
        <v>5486.440557620818</v>
      </c>
      <c r="F107" s="244"/>
      <c r="G107" s="29">
        <v>100</v>
      </c>
      <c r="H107" s="253"/>
      <c r="I107" s="31">
        <v>72.66</v>
      </c>
      <c r="J107" s="29">
        <v>38</v>
      </c>
      <c r="K107" s="29">
        <v>566024</v>
      </c>
      <c r="L107" s="265"/>
    </row>
    <row r="108" spans="1:12" s="28" customFormat="1" ht="12.75">
      <c r="A108" s="343" t="s">
        <v>138</v>
      </c>
      <c r="B108" s="343"/>
      <c r="C108" s="29">
        <v>3632.292118582791</v>
      </c>
      <c r="D108" s="244"/>
      <c r="E108" s="29">
        <v>2809.8308683274026</v>
      </c>
      <c r="F108" s="244"/>
      <c r="G108" s="29">
        <v>77</v>
      </c>
      <c r="H108" s="253"/>
      <c r="I108" s="31">
        <v>111.6</v>
      </c>
      <c r="J108" s="29">
        <v>64</v>
      </c>
      <c r="K108" s="29">
        <v>0</v>
      </c>
      <c r="L108" s="265"/>
    </row>
    <row r="109" spans="1:12" s="28" customFormat="1" ht="12.75">
      <c r="A109" s="343" t="s">
        <v>139</v>
      </c>
      <c r="B109" s="343"/>
      <c r="C109" s="29">
        <v>5958.559660645868</v>
      </c>
      <c r="D109" s="244"/>
      <c r="E109" s="29">
        <v>870.4009999999992</v>
      </c>
      <c r="F109" s="244"/>
      <c r="G109" s="29">
        <v>60</v>
      </c>
      <c r="H109" s="253"/>
      <c r="I109" s="31">
        <v>169.84</v>
      </c>
      <c r="J109" s="29">
        <v>70</v>
      </c>
      <c r="K109" s="29">
        <v>-3771396</v>
      </c>
      <c r="L109" s="265"/>
    </row>
    <row r="110" spans="1:12" s="28" customFormat="1" ht="12.75">
      <c r="A110" s="343" t="s">
        <v>140</v>
      </c>
      <c r="B110" s="343"/>
      <c r="C110" s="29">
        <v>3174.6978747846065</v>
      </c>
      <c r="D110" s="244"/>
      <c r="E110" s="29">
        <v>1164.941283361728</v>
      </c>
      <c r="F110" s="244"/>
      <c r="G110" s="29">
        <v>80</v>
      </c>
      <c r="H110" s="253"/>
      <c r="I110" s="31">
        <v>106.7</v>
      </c>
      <c r="J110" s="29">
        <v>61</v>
      </c>
      <c r="K110" s="29">
        <v>16620</v>
      </c>
      <c r="L110" s="265"/>
    </row>
    <row r="111" spans="1:12" s="28" customFormat="1" ht="12.75">
      <c r="A111" s="343" t="s">
        <v>141</v>
      </c>
      <c r="B111" s="343"/>
      <c r="C111" s="29">
        <v>2720.875</v>
      </c>
      <c r="D111" s="244"/>
      <c r="E111" s="29">
        <v>4116.328503225807</v>
      </c>
      <c r="F111" s="244"/>
      <c r="G111" s="29">
        <v>90</v>
      </c>
      <c r="H111" s="253"/>
      <c r="I111" s="31">
        <v>79.09</v>
      </c>
      <c r="J111" s="29">
        <v>43</v>
      </c>
      <c r="K111" s="29">
        <v>122336</v>
      </c>
      <c r="L111" s="265"/>
    </row>
    <row r="112" spans="1:12" s="28" customFormat="1" ht="12.75">
      <c r="A112" s="343" t="s">
        <v>142</v>
      </c>
      <c r="B112" s="343"/>
      <c r="C112" s="29">
        <v>5618.053547523427</v>
      </c>
      <c r="D112" s="244"/>
      <c r="E112" s="29">
        <v>-1551.7996194225725</v>
      </c>
      <c r="F112" s="244"/>
      <c r="G112" s="29">
        <v>58</v>
      </c>
      <c r="H112" s="253"/>
      <c r="I112" s="31">
        <v>148.75</v>
      </c>
      <c r="J112" s="29">
        <v>70</v>
      </c>
      <c r="K112" s="29">
        <v>-710355</v>
      </c>
      <c r="L112" s="265"/>
    </row>
    <row r="113" spans="1:12" s="28" customFormat="1" ht="12.75" customHeight="1">
      <c r="A113" s="343" t="s">
        <v>143</v>
      </c>
      <c r="B113" s="343"/>
      <c r="C113" s="29">
        <v>2654.697727272727</v>
      </c>
      <c r="D113" s="244"/>
      <c r="E113" s="29">
        <v>4892.556117136661</v>
      </c>
      <c r="F113" s="244"/>
      <c r="G113" s="29">
        <v>95</v>
      </c>
      <c r="H113" s="253"/>
      <c r="I113" s="31">
        <v>79.79</v>
      </c>
      <c r="J113" s="29">
        <v>43</v>
      </c>
      <c r="K113" s="29">
        <v>171492</v>
      </c>
      <c r="L113" s="265"/>
    </row>
    <row r="114" spans="1:12" s="28" customFormat="1" ht="12.75" customHeight="1">
      <c r="A114" s="343" t="s">
        <v>145</v>
      </c>
      <c r="B114" s="343"/>
      <c r="C114" s="29">
        <v>3063.3928571428573</v>
      </c>
      <c r="D114" s="244"/>
      <c r="E114" s="29">
        <v>-733.669440203561</v>
      </c>
      <c r="F114" s="292" t="s">
        <v>729</v>
      </c>
      <c r="G114" s="29">
        <v>80</v>
      </c>
      <c r="H114" s="253"/>
      <c r="I114" s="31">
        <v>89.85</v>
      </c>
      <c r="J114" s="29">
        <v>50</v>
      </c>
      <c r="K114" s="29">
        <v>19767</v>
      </c>
      <c r="L114" s="265"/>
    </row>
    <row r="115" spans="1:12" s="28" customFormat="1" ht="12.75">
      <c r="A115" s="343" t="s">
        <v>146</v>
      </c>
      <c r="B115" s="343"/>
      <c r="C115" s="29">
        <v>3317.58787304595</v>
      </c>
      <c r="D115" s="244"/>
      <c r="E115" s="29">
        <v>3217.4499953314653</v>
      </c>
      <c r="F115" s="244"/>
      <c r="G115" s="29">
        <v>75</v>
      </c>
      <c r="H115" s="253"/>
      <c r="I115" s="31">
        <v>110.33</v>
      </c>
      <c r="J115" s="29">
        <v>64</v>
      </c>
      <c r="K115" s="29">
        <v>-97898</v>
      </c>
      <c r="L115" s="265"/>
    </row>
    <row r="116" spans="1:12" s="28" customFormat="1" ht="12.75">
      <c r="A116" s="343" t="s">
        <v>147</v>
      </c>
      <c r="B116" s="343"/>
      <c r="C116" s="29">
        <v>2215.3353204172877</v>
      </c>
      <c r="D116" s="244"/>
      <c r="E116" s="29">
        <v>2144.142804698972</v>
      </c>
      <c r="F116" s="244"/>
      <c r="G116" s="29">
        <v>90</v>
      </c>
      <c r="H116" s="253"/>
      <c r="I116" s="31">
        <v>67.39</v>
      </c>
      <c r="J116" s="29">
        <v>35</v>
      </c>
      <c r="K116" s="29">
        <v>496196</v>
      </c>
      <c r="L116" s="265"/>
    </row>
    <row r="117" spans="1:12" s="28" customFormat="1" ht="12.75">
      <c r="A117" s="343" t="s">
        <v>754</v>
      </c>
      <c r="B117" s="343"/>
      <c r="C117" s="29">
        <v>5045.47513165594</v>
      </c>
      <c r="D117" s="244"/>
      <c r="E117" s="29">
        <v>-96.12311660397533</v>
      </c>
      <c r="F117" s="244"/>
      <c r="G117" s="29">
        <v>60</v>
      </c>
      <c r="H117" s="253"/>
      <c r="I117" s="31">
        <v>132.67</v>
      </c>
      <c r="J117" s="29">
        <v>70</v>
      </c>
      <c r="K117" s="29">
        <v>-615891</v>
      </c>
      <c r="L117" s="265"/>
    </row>
    <row r="118" spans="1:12" s="28" customFormat="1" ht="12.75">
      <c r="A118" s="343" t="s">
        <v>151</v>
      </c>
      <c r="B118" s="343"/>
      <c r="C118" s="29">
        <v>2384.679960448253</v>
      </c>
      <c r="D118" s="244"/>
      <c r="E118" s="29">
        <v>458.6862064474108</v>
      </c>
      <c r="F118" s="244"/>
      <c r="G118" s="29">
        <v>85</v>
      </c>
      <c r="H118" s="253"/>
      <c r="I118" s="31">
        <v>83.53</v>
      </c>
      <c r="J118" s="29">
        <v>46</v>
      </c>
      <c r="K118" s="29">
        <v>847453</v>
      </c>
      <c r="L118" s="265"/>
    </row>
    <row r="119" spans="1:12" s="28" customFormat="1" ht="12.75">
      <c r="A119" s="343" t="s">
        <v>755</v>
      </c>
      <c r="B119" s="343"/>
      <c r="C119" s="29">
        <v>3917.886956521739</v>
      </c>
      <c r="D119" s="244"/>
      <c r="E119" s="29">
        <v>10376.919294320138</v>
      </c>
      <c r="F119" s="244"/>
      <c r="G119" s="29">
        <v>80</v>
      </c>
      <c r="H119" s="253"/>
      <c r="I119" s="31">
        <v>106.13</v>
      </c>
      <c r="J119" s="29">
        <v>61</v>
      </c>
      <c r="K119" s="29">
        <v>-84283</v>
      </c>
      <c r="L119" s="265"/>
    </row>
    <row r="120" spans="1:12" s="28" customFormat="1" ht="12.75">
      <c r="A120" s="343" t="s">
        <v>756</v>
      </c>
      <c r="B120" s="343"/>
      <c r="C120" s="29">
        <v>4038.7323943661972</v>
      </c>
      <c r="D120" s="244"/>
      <c r="E120" s="29">
        <v>2122.2441097308483</v>
      </c>
      <c r="F120" s="244"/>
      <c r="G120" s="29">
        <v>65</v>
      </c>
      <c r="H120" s="253"/>
      <c r="I120" s="31">
        <v>114.63</v>
      </c>
      <c r="J120" s="29">
        <v>66</v>
      </c>
      <c r="K120" s="29">
        <v>-281929</v>
      </c>
      <c r="L120" s="265"/>
    </row>
    <row r="121" spans="1:12" s="28" customFormat="1" ht="12.75">
      <c r="A121" s="349" t="s">
        <v>155</v>
      </c>
      <c r="B121" s="349"/>
      <c r="C121" s="37">
        <v>8647.894444444444</v>
      </c>
      <c r="D121" s="245"/>
      <c r="E121" s="47">
        <v>15756.755054054054</v>
      </c>
      <c r="F121" s="245"/>
      <c r="G121" s="47">
        <v>70</v>
      </c>
      <c r="H121" s="257"/>
      <c r="I121" s="49">
        <v>180.43</v>
      </c>
      <c r="J121" s="37">
        <v>70</v>
      </c>
      <c r="K121" s="37">
        <v>-301772</v>
      </c>
      <c r="L121" s="265"/>
    </row>
    <row r="122" spans="1:12" s="28" customFormat="1" ht="12.75">
      <c r="A122" s="34"/>
      <c r="B122" s="34"/>
      <c r="C122" s="34"/>
      <c r="D122" s="248"/>
      <c r="E122" s="169"/>
      <c r="F122" s="242"/>
      <c r="G122" s="43"/>
      <c r="H122" s="256"/>
      <c r="I122" s="240"/>
      <c r="J122" s="34"/>
      <c r="K122" s="34"/>
      <c r="L122" s="265"/>
    </row>
    <row r="123" spans="1:12" s="28" customFormat="1" ht="12.75">
      <c r="A123" s="342" t="s">
        <v>157</v>
      </c>
      <c r="B123" s="342"/>
      <c r="C123" s="25">
        <v>3160.692187876355</v>
      </c>
      <c r="D123" s="243"/>
      <c r="E123" s="18">
        <v>4117.760182681129</v>
      </c>
      <c r="F123" s="243"/>
      <c r="G123" s="25" t="s">
        <v>19</v>
      </c>
      <c r="H123" s="252"/>
      <c r="I123" s="27" t="s">
        <v>19</v>
      </c>
      <c r="J123" s="27" t="s">
        <v>19</v>
      </c>
      <c r="K123" s="25">
        <v>8317542</v>
      </c>
      <c r="L123" s="265"/>
    </row>
    <row r="124" spans="1:12" s="28" customFormat="1" ht="12.75">
      <c r="A124" s="343" t="s">
        <v>158</v>
      </c>
      <c r="B124" s="343"/>
      <c r="C124" s="29">
        <v>4854.0806895287</v>
      </c>
      <c r="D124" s="244"/>
      <c r="E124" s="29">
        <v>2488.069867889908</v>
      </c>
      <c r="F124" s="244"/>
      <c r="G124" s="29">
        <v>70</v>
      </c>
      <c r="H124" s="253"/>
      <c r="I124" s="31">
        <v>123.36</v>
      </c>
      <c r="J124" s="29">
        <v>70</v>
      </c>
      <c r="K124" s="29">
        <v>-832864</v>
      </c>
      <c r="L124" s="265"/>
    </row>
    <row r="125" spans="1:12" s="28" customFormat="1" ht="12.75">
      <c r="A125" s="343" t="s">
        <v>160</v>
      </c>
      <c r="B125" s="343"/>
      <c r="C125" s="29">
        <v>2629.9253731343283</v>
      </c>
      <c r="D125" s="244"/>
      <c r="E125" s="29">
        <v>26438.28287234042</v>
      </c>
      <c r="F125" s="244"/>
      <c r="G125" s="29">
        <v>100</v>
      </c>
      <c r="H125" s="253"/>
      <c r="I125" s="31">
        <v>62.03</v>
      </c>
      <c r="J125" s="29">
        <v>31</v>
      </c>
      <c r="K125" s="29">
        <v>215172</v>
      </c>
      <c r="L125" s="265"/>
    </row>
    <row r="126" spans="1:12" s="28" customFormat="1" ht="12.75">
      <c r="A126" s="343" t="s">
        <v>161</v>
      </c>
      <c r="B126" s="343"/>
      <c r="C126" s="29">
        <v>4661.504761904762</v>
      </c>
      <c r="D126" s="244"/>
      <c r="E126" s="29">
        <v>6406.347439703151</v>
      </c>
      <c r="F126" s="244"/>
      <c r="G126" s="29">
        <v>80</v>
      </c>
      <c r="H126" s="253"/>
      <c r="I126" s="31">
        <v>108.66</v>
      </c>
      <c r="J126" s="29">
        <v>62</v>
      </c>
      <c r="K126" s="29">
        <v>-54104</v>
      </c>
      <c r="L126" s="265"/>
    </row>
    <row r="127" spans="1:12" s="28" customFormat="1" ht="12.75">
      <c r="A127" s="343" t="s">
        <v>162</v>
      </c>
      <c r="B127" s="343"/>
      <c r="C127" s="29">
        <v>4480.2273218142545</v>
      </c>
      <c r="D127" s="244"/>
      <c r="E127" s="29">
        <v>4635.352667748918</v>
      </c>
      <c r="F127" s="244"/>
      <c r="G127" s="29">
        <v>80</v>
      </c>
      <c r="H127" s="253"/>
      <c r="I127" s="31">
        <v>106.6</v>
      </c>
      <c r="J127" s="29">
        <v>61</v>
      </c>
      <c r="K127" s="29">
        <v>-87776</v>
      </c>
      <c r="L127" s="265"/>
    </row>
    <row r="128" spans="1:12" s="28" customFormat="1" ht="12.75">
      <c r="A128" s="343" t="s">
        <v>624</v>
      </c>
      <c r="B128" s="343"/>
      <c r="C128" s="29">
        <v>2433.9348198970843</v>
      </c>
      <c r="D128" s="244"/>
      <c r="E128" s="29">
        <v>6929.932281879194</v>
      </c>
      <c r="F128" s="244"/>
      <c r="G128" s="29">
        <v>90</v>
      </c>
      <c r="H128" s="253"/>
      <c r="I128" s="31">
        <v>65.49</v>
      </c>
      <c r="J128" s="29">
        <v>34</v>
      </c>
      <c r="K128" s="29">
        <v>648882</v>
      </c>
      <c r="L128" s="265"/>
    </row>
    <row r="129" spans="1:12" s="28" customFormat="1" ht="12.75">
      <c r="A129" s="343" t="s">
        <v>166</v>
      </c>
      <c r="B129" s="343"/>
      <c r="C129" s="29">
        <v>2954.5833333333335</v>
      </c>
      <c r="D129" s="244"/>
      <c r="E129" s="29">
        <v>7938.740000000001</v>
      </c>
      <c r="F129" s="244"/>
      <c r="G129" s="29">
        <v>100</v>
      </c>
      <c r="H129" s="253"/>
      <c r="I129" s="31">
        <v>68.56</v>
      </c>
      <c r="J129" s="29">
        <v>36</v>
      </c>
      <c r="K129" s="29">
        <v>-2938</v>
      </c>
      <c r="L129" s="265"/>
    </row>
    <row r="130" spans="1:12" s="28" customFormat="1" ht="12.75">
      <c r="A130" s="343" t="s">
        <v>626</v>
      </c>
      <c r="B130" s="343"/>
      <c r="C130" s="29">
        <v>2407.1702422145327</v>
      </c>
      <c r="D130" s="244"/>
      <c r="E130" s="29">
        <v>524.8254011809652</v>
      </c>
      <c r="F130" s="244"/>
      <c r="G130" s="29">
        <v>90</v>
      </c>
      <c r="H130" s="253"/>
      <c r="I130" s="31">
        <v>80.21</v>
      </c>
      <c r="J130" s="29">
        <v>43</v>
      </c>
      <c r="K130" s="29">
        <v>1310859</v>
      </c>
      <c r="L130" s="265"/>
    </row>
    <row r="131" spans="1:12" s="28" customFormat="1" ht="12.75">
      <c r="A131" s="343" t="s">
        <v>168</v>
      </c>
      <c r="B131" s="343"/>
      <c r="C131" s="29">
        <v>2549.0188679245284</v>
      </c>
      <c r="D131" s="244"/>
      <c r="E131" s="29">
        <v>16162.664901960785</v>
      </c>
      <c r="F131" s="244"/>
      <c r="G131" s="29">
        <v>100</v>
      </c>
      <c r="H131" s="253"/>
      <c r="I131" s="31">
        <v>62.91</v>
      </c>
      <c r="J131" s="29">
        <v>32</v>
      </c>
      <c r="K131" s="29">
        <v>135873</v>
      </c>
      <c r="L131" s="265"/>
    </row>
    <row r="132" spans="1:12" s="224" customFormat="1" ht="12.75">
      <c r="A132" s="380" t="s">
        <v>758</v>
      </c>
      <c r="B132" s="380"/>
      <c r="C132" s="225">
        <v>2981.8424242424244</v>
      </c>
      <c r="D132" s="249"/>
      <c r="E132" s="29">
        <v>7791.861294117646</v>
      </c>
      <c r="F132" s="244"/>
      <c r="G132" s="225">
        <v>85</v>
      </c>
      <c r="H132" s="258"/>
      <c r="I132" s="227">
        <v>83.17</v>
      </c>
      <c r="J132" s="225">
        <v>45</v>
      </c>
      <c r="K132" s="225">
        <v>378979</v>
      </c>
      <c r="L132" s="266"/>
    </row>
    <row r="133" spans="1:12" s="28" customFormat="1" ht="12.75">
      <c r="A133" s="343" t="s">
        <v>171</v>
      </c>
      <c r="B133" s="343"/>
      <c r="C133" s="29">
        <v>2590.9320255474454</v>
      </c>
      <c r="D133" s="244"/>
      <c r="E133" s="29">
        <v>2356.5248140589574</v>
      </c>
      <c r="F133" s="244"/>
      <c r="G133" s="29">
        <v>82</v>
      </c>
      <c r="H133" s="253"/>
      <c r="I133" s="31">
        <v>92.43</v>
      </c>
      <c r="J133" s="29">
        <v>52</v>
      </c>
      <c r="K133" s="29">
        <v>1676025</v>
      </c>
      <c r="L133" s="265"/>
    </row>
    <row r="134" spans="1:12" s="28" customFormat="1" ht="12.75">
      <c r="A134" s="343" t="s">
        <v>172</v>
      </c>
      <c r="B134" s="343"/>
      <c r="C134" s="29">
        <v>2551.9117647058824</v>
      </c>
      <c r="D134" s="244"/>
      <c r="E134" s="29">
        <v>9357.293999999998</v>
      </c>
      <c r="F134" s="244"/>
      <c r="G134" s="29">
        <v>100</v>
      </c>
      <c r="H134" s="253"/>
      <c r="I134" s="31">
        <v>56.64</v>
      </c>
      <c r="J134" s="29">
        <v>28</v>
      </c>
      <c r="K134" s="29">
        <v>3311</v>
      </c>
      <c r="L134" s="265"/>
    </row>
    <row r="135" spans="1:12" s="28" customFormat="1" ht="12.75">
      <c r="A135" s="343" t="s">
        <v>175</v>
      </c>
      <c r="B135" s="343"/>
      <c r="C135" s="29">
        <v>2837.446107784431</v>
      </c>
      <c r="D135" s="244"/>
      <c r="E135" s="29">
        <v>11756.30394029851</v>
      </c>
      <c r="F135" s="244"/>
      <c r="G135" s="29">
        <v>100</v>
      </c>
      <c r="H135" s="253"/>
      <c r="I135" s="31">
        <v>66.1</v>
      </c>
      <c r="J135" s="29">
        <v>34</v>
      </c>
      <c r="K135" s="29">
        <v>338863</v>
      </c>
      <c r="L135" s="265"/>
    </row>
    <row r="136" spans="1:12" s="28" customFormat="1" ht="12.75">
      <c r="A136" s="343" t="s">
        <v>176</v>
      </c>
      <c r="B136" s="343"/>
      <c r="C136" s="29">
        <v>2888.009083402147</v>
      </c>
      <c r="D136" s="244"/>
      <c r="E136" s="29">
        <v>10080.039943365695</v>
      </c>
      <c r="F136" s="244"/>
      <c r="G136" s="29">
        <v>100</v>
      </c>
      <c r="H136" s="253"/>
      <c r="I136" s="31">
        <v>81.46</v>
      </c>
      <c r="J136" s="29">
        <v>44</v>
      </c>
      <c r="K136" s="29">
        <v>170296</v>
      </c>
      <c r="L136" s="265"/>
    </row>
    <row r="137" spans="1:12" s="28" customFormat="1" ht="12.75">
      <c r="A137" s="343" t="s">
        <v>177</v>
      </c>
      <c r="B137" s="343"/>
      <c r="C137" s="29">
        <v>2891.951643468601</v>
      </c>
      <c r="D137" s="244"/>
      <c r="E137" s="29">
        <v>4494.032491119291</v>
      </c>
      <c r="F137" s="244"/>
      <c r="G137" s="29">
        <v>90</v>
      </c>
      <c r="H137" s="253"/>
      <c r="I137" s="31">
        <v>85.88</v>
      </c>
      <c r="J137" s="29">
        <v>47</v>
      </c>
      <c r="K137" s="29">
        <v>1188392</v>
      </c>
      <c r="L137" s="265"/>
    </row>
    <row r="138" spans="1:12" s="28" customFormat="1" ht="12.75">
      <c r="A138" s="343" t="s">
        <v>178</v>
      </c>
      <c r="B138" s="343"/>
      <c r="C138" s="29">
        <v>2479.1048336472063</v>
      </c>
      <c r="D138" s="244"/>
      <c r="E138" s="29">
        <v>3322.4323822887427</v>
      </c>
      <c r="F138" s="244"/>
      <c r="G138" s="29">
        <v>90</v>
      </c>
      <c r="H138" s="253"/>
      <c r="I138" s="31">
        <v>89.51</v>
      </c>
      <c r="J138" s="29">
        <v>50</v>
      </c>
      <c r="K138" s="29">
        <v>1021045</v>
      </c>
      <c r="L138" s="265"/>
    </row>
    <row r="139" spans="1:12" s="28" customFormat="1" ht="12.75">
      <c r="A139" s="343" t="s">
        <v>180</v>
      </c>
      <c r="B139" s="343"/>
      <c r="C139" s="29">
        <v>2704.0990566037735</v>
      </c>
      <c r="D139" s="244"/>
      <c r="E139" s="29">
        <v>4073.226132075472</v>
      </c>
      <c r="F139" s="244"/>
      <c r="G139" s="29">
        <v>100</v>
      </c>
      <c r="H139" s="253"/>
      <c r="I139" s="31">
        <v>69.77</v>
      </c>
      <c r="J139" s="29">
        <v>37</v>
      </c>
      <c r="K139" s="29">
        <v>186022</v>
      </c>
      <c r="L139" s="265"/>
    </row>
    <row r="140" spans="1:12" s="28" customFormat="1" ht="12.75">
      <c r="A140" s="343" t="s">
        <v>181</v>
      </c>
      <c r="B140" s="343"/>
      <c r="C140" s="29">
        <v>3221.8655853314526</v>
      </c>
      <c r="D140" s="244"/>
      <c r="E140" s="29">
        <v>3685.920431225734</v>
      </c>
      <c r="F140" s="244"/>
      <c r="G140" s="29">
        <v>77</v>
      </c>
      <c r="H140" s="253"/>
      <c r="I140" s="31">
        <v>99.71</v>
      </c>
      <c r="J140" s="29">
        <v>56</v>
      </c>
      <c r="K140" s="29">
        <v>0</v>
      </c>
      <c r="L140" s="265"/>
    </row>
    <row r="141" spans="1:12" s="28" customFormat="1" ht="12.75">
      <c r="A141" s="343" t="s">
        <v>182</v>
      </c>
      <c r="B141" s="343"/>
      <c r="C141" s="29">
        <v>2880.264150943396</v>
      </c>
      <c r="D141" s="244"/>
      <c r="E141" s="29">
        <v>-3631.5681132075474</v>
      </c>
      <c r="F141" s="244"/>
      <c r="G141" s="29">
        <v>100</v>
      </c>
      <c r="H141" s="253"/>
      <c r="I141" s="31">
        <v>62.41</v>
      </c>
      <c r="J141" s="29">
        <v>32</v>
      </c>
      <c r="K141" s="29">
        <v>37069</v>
      </c>
      <c r="L141" s="265"/>
    </row>
    <row r="142" spans="1:12" s="28" customFormat="1" ht="12.75">
      <c r="A142" s="343" t="s">
        <v>183</v>
      </c>
      <c r="B142" s="343"/>
      <c r="C142" s="29">
        <v>3738.333571683947</v>
      </c>
      <c r="D142" s="244"/>
      <c r="E142" s="29">
        <v>2288.781007806956</v>
      </c>
      <c r="F142" s="244"/>
      <c r="G142" s="29">
        <v>74</v>
      </c>
      <c r="H142" s="253"/>
      <c r="I142" s="31">
        <v>99.37</v>
      </c>
      <c r="J142" s="29">
        <v>56</v>
      </c>
      <c r="K142" s="29">
        <v>0</v>
      </c>
      <c r="L142" s="265"/>
    </row>
    <row r="143" spans="1:12" s="28" customFormat="1" ht="12.75">
      <c r="A143" s="343" t="s">
        <v>184</v>
      </c>
      <c r="B143" s="343"/>
      <c r="C143" s="29">
        <v>2516.2710622710624</v>
      </c>
      <c r="D143" s="244"/>
      <c r="E143" s="29">
        <v>3491.5063257575757</v>
      </c>
      <c r="F143" s="244"/>
      <c r="G143" s="29">
        <v>100</v>
      </c>
      <c r="H143" s="253"/>
      <c r="I143" s="31">
        <v>60.39</v>
      </c>
      <c r="J143" s="29">
        <v>30</v>
      </c>
      <c r="K143" s="29">
        <v>372075</v>
      </c>
      <c r="L143" s="265"/>
    </row>
    <row r="144" spans="1:12" s="28" customFormat="1" ht="12.75">
      <c r="A144" s="343" t="s">
        <v>185</v>
      </c>
      <c r="B144" s="343"/>
      <c r="C144" s="29">
        <v>4965.077025232404</v>
      </c>
      <c r="D144" s="244"/>
      <c r="E144" s="29">
        <v>2281.006346911958</v>
      </c>
      <c r="F144" s="244"/>
      <c r="G144" s="29">
        <v>68</v>
      </c>
      <c r="H144" s="253"/>
      <c r="I144" s="31">
        <v>123.27</v>
      </c>
      <c r="J144" s="29">
        <v>70</v>
      </c>
      <c r="K144" s="29">
        <v>-81689</v>
      </c>
      <c r="L144" s="265"/>
    </row>
    <row r="145" spans="1:12" s="28" customFormat="1" ht="12.75">
      <c r="A145" s="343" t="s">
        <v>188</v>
      </c>
      <c r="B145" s="343"/>
      <c r="C145" s="29">
        <v>6709.760542168675</v>
      </c>
      <c r="D145" s="244"/>
      <c r="E145" s="29">
        <v>1733.8116148148133</v>
      </c>
      <c r="F145" s="244"/>
      <c r="G145" s="29">
        <v>75</v>
      </c>
      <c r="H145" s="253"/>
      <c r="I145" s="31">
        <v>142.91</v>
      </c>
      <c r="J145" s="29">
        <v>70</v>
      </c>
      <c r="K145" s="29">
        <v>-264901</v>
      </c>
      <c r="L145" s="265"/>
    </row>
    <row r="146" spans="1:12" s="28" customFormat="1" ht="12.75">
      <c r="A146" s="343" t="s">
        <v>191</v>
      </c>
      <c r="B146" s="343"/>
      <c r="C146" s="29">
        <v>2333.4736842105262</v>
      </c>
      <c r="D146" s="244"/>
      <c r="E146" s="29">
        <v>30443.54319587629</v>
      </c>
      <c r="F146" s="244"/>
      <c r="G146" s="29">
        <v>100</v>
      </c>
      <c r="H146" s="253"/>
      <c r="I146" s="31">
        <v>59.08</v>
      </c>
      <c r="J146" s="29">
        <v>29</v>
      </c>
      <c r="K146" s="29">
        <v>58563</v>
      </c>
      <c r="L146" s="265"/>
    </row>
    <row r="147" spans="1:12" s="28" customFormat="1" ht="12.75">
      <c r="A147" s="343" t="s">
        <v>193</v>
      </c>
      <c r="B147" s="343"/>
      <c r="C147" s="29">
        <v>2636.607747273411</v>
      </c>
      <c r="D147" s="244"/>
      <c r="E147" s="29">
        <v>1851.1762518796993</v>
      </c>
      <c r="F147" s="244"/>
      <c r="G147" s="29">
        <v>85</v>
      </c>
      <c r="H147" s="253"/>
      <c r="I147" s="31">
        <v>90.7</v>
      </c>
      <c r="J147" s="29">
        <v>50</v>
      </c>
      <c r="K147" s="29">
        <v>624025</v>
      </c>
      <c r="L147" s="265"/>
    </row>
    <row r="148" spans="1:12" s="28" customFormat="1" ht="11.25">
      <c r="A148" s="343" t="s">
        <v>708</v>
      </c>
      <c r="B148" s="343"/>
      <c r="C148" s="29">
        <v>2812.736696886086</v>
      </c>
      <c r="D148" s="293" t="s">
        <v>623</v>
      </c>
      <c r="E148" s="29">
        <v>4665.354236165238</v>
      </c>
      <c r="F148" s="293" t="s">
        <v>623</v>
      </c>
      <c r="G148" s="29" t="s">
        <v>19</v>
      </c>
      <c r="H148" s="293" t="s">
        <v>623</v>
      </c>
      <c r="I148" s="31">
        <v>82.82</v>
      </c>
      <c r="J148" s="29">
        <v>45</v>
      </c>
      <c r="K148" s="29">
        <v>995206</v>
      </c>
      <c r="L148" s="265"/>
    </row>
    <row r="149" spans="1:12" s="28" customFormat="1" ht="12.75">
      <c r="A149" s="343" t="s">
        <v>194</v>
      </c>
      <c r="B149" s="343"/>
      <c r="C149" s="29">
        <v>3131.7719298245615</v>
      </c>
      <c r="D149" s="244"/>
      <c r="E149" s="29">
        <v>1475.4994545454538</v>
      </c>
      <c r="F149" s="244"/>
      <c r="G149" s="29">
        <v>78</v>
      </c>
      <c r="H149" s="253"/>
      <c r="I149" s="31">
        <v>74.18</v>
      </c>
      <c r="J149" s="29">
        <v>39</v>
      </c>
      <c r="K149" s="29">
        <v>9793</v>
      </c>
      <c r="L149" s="265"/>
    </row>
    <row r="150" spans="1:12" s="28" customFormat="1" ht="12.75">
      <c r="A150" s="344" t="s">
        <v>197</v>
      </c>
      <c r="B150" s="344"/>
      <c r="C150" s="37">
        <v>2853.8664383561645</v>
      </c>
      <c r="D150" s="245"/>
      <c r="E150" s="47">
        <v>6997.476449275364</v>
      </c>
      <c r="F150" s="245"/>
      <c r="G150" s="47">
        <v>100</v>
      </c>
      <c r="H150" s="257"/>
      <c r="I150" s="49">
        <v>68.47</v>
      </c>
      <c r="J150" s="37">
        <v>36</v>
      </c>
      <c r="K150" s="37">
        <v>271364</v>
      </c>
      <c r="L150" s="265"/>
    </row>
    <row r="151" spans="1:12" s="28" customFormat="1" ht="12.75">
      <c r="A151" s="34"/>
      <c r="B151" s="34"/>
      <c r="C151" s="34"/>
      <c r="D151" s="248"/>
      <c r="E151" s="169"/>
      <c r="F151" s="242"/>
      <c r="G151" s="43"/>
      <c r="H151" s="256"/>
      <c r="I151" s="240"/>
      <c r="J151" s="34"/>
      <c r="K151" s="34"/>
      <c r="L151" s="265"/>
    </row>
    <row r="152" spans="1:12" s="28" customFormat="1" ht="12.75">
      <c r="A152" s="342" t="s">
        <v>198</v>
      </c>
      <c r="B152" s="342"/>
      <c r="C152" s="25">
        <v>2663.5387402933566</v>
      </c>
      <c r="D152" s="243"/>
      <c r="E152" s="18">
        <v>2205.1694851951543</v>
      </c>
      <c r="F152" s="243"/>
      <c r="G152" s="25" t="s">
        <v>19</v>
      </c>
      <c r="H152" s="252"/>
      <c r="I152" s="27" t="s">
        <v>19</v>
      </c>
      <c r="J152" s="27" t="s">
        <v>19</v>
      </c>
      <c r="K152" s="25">
        <v>4201449</v>
      </c>
      <c r="L152" s="265"/>
    </row>
    <row r="153" spans="1:12" s="28" customFormat="1" ht="12.75">
      <c r="A153" s="343" t="s">
        <v>628</v>
      </c>
      <c r="B153" s="343"/>
      <c r="C153" s="29">
        <v>2548.877980364656</v>
      </c>
      <c r="D153" s="244"/>
      <c r="E153" s="29">
        <v>1467.2315695681973</v>
      </c>
      <c r="F153" s="244"/>
      <c r="G153" s="29">
        <v>95</v>
      </c>
      <c r="H153" s="253"/>
      <c r="I153" s="31">
        <v>74.1</v>
      </c>
      <c r="J153" s="29">
        <v>39</v>
      </c>
      <c r="K153" s="29">
        <v>1285821</v>
      </c>
      <c r="L153" s="265"/>
    </row>
    <row r="154" spans="1:12" s="28" customFormat="1" ht="12.75">
      <c r="A154" s="343" t="s">
        <v>200</v>
      </c>
      <c r="B154" s="343"/>
      <c r="C154" s="29">
        <v>3409.28</v>
      </c>
      <c r="D154" s="244"/>
      <c r="E154" s="29">
        <v>48943.03960784313</v>
      </c>
      <c r="F154" s="244"/>
      <c r="G154" s="29">
        <v>100</v>
      </c>
      <c r="H154" s="253"/>
      <c r="I154" s="31">
        <v>67.75</v>
      </c>
      <c r="J154" s="29">
        <v>35</v>
      </c>
      <c r="K154" s="29">
        <v>5989</v>
      </c>
      <c r="L154" s="265"/>
    </row>
    <row r="155" spans="1:12" s="28" customFormat="1" ht="12.75">
      <c r="A155" s="343" t="s">
        <v>201</v>
      </c>
      <c r="B155" s="343"/>
      <c r="C155" s="29">
        <v>3435.6666666666665</v>
      </c>
      <c r="D155" s="244"/>
      <c r="E155" s="29">
        <v>10217.981818181814</v>
      </c>
      <c r="F155" s="244"/>
      <c r="G155" s="29">
        <v>100</v>
      </c>
      <c r="H155" s="253"/>
      <c r="I155" s="31">
        <v>81.8</v>
      </c>
      <c r="J155" s="29">
        <v>45</v>
      </c>
      <c r="K155" s="29">
        <v>8816</v>
      </c>
      <c r="L155" s="265"/>
    </row>
    <row r="156" spans="1:12" s="28" customFormat="1" ht="12.75">
      <c r="A156" s="343" t="s">
        <v>202</v>
      </c>
      <c r="B156" s="343"/>
      <c r="C156" s="29">
        <v>2780</v>
      </c>
      <c r="D156" s="244"/>
      <c r="E156" s="29">
        <v>409.65806451612985</v>
      </c>
      <c r="F156" s="244"/>
      <c r="G156" s="29">
        <v>100</v>
      </c>
      <c r="H156" s="253"/>
      <c r="I156" s="31">
        <v>62.33</v>
      </c>
      <c r="J156" s="29">
        <v>32</v>
      </c>
      <c r="K156" s="29">
        <v>25545</v>
      </c>
      <c r="L156" s="265"/>
    </row>
    <row r="157" spans="1:12" s="28" customFormat="1" ht="12.75">
      <c r="A157" s="343" t="s">
        <v>203</v>
      </c>
      <c r="B157" s="343"/>
      <c r="C157" s="29">
        <v>2661.441226575809</v>
      </c>
      <c r="D157" s="244"/>
      <c r="E157" s="29">
        <v>1784.7233593073586</v>
      </c>
      <c r="F157" s="244"/>
      <c r="G157" s="29">
        <v>87</v>
      </c>
      <c r="H157" s="253"/>
      <c r="I157" s="31">
        <v>70.45</v>
      </c>
      <c r="J157" s="29">
        <v>37</v>
      </c>
      <c r="K157" s="29">
        <v>618423</v>
      </c>
      <c r="L157" s="265"/>
    </row>
    <row r="158" spans="1:12" s="28" customFormat="1" ht="12.75">
      <c r="A158" s="343" t="s">
        <v>205</v>
      </c>
      <c r="B158" s="343"/>
      <c r="C158" s="29">
        <v>2882.2060491493385</v>
      </c>
      <c r="D158" s="244"/>
      <c r="E158" s="29">
        <v>6104.579335664336</v>
      </c>
      <c r="F158" s="244"/>
      <c r="G158" s="29">
        <v>95</v>
      </c>
      <c r="H158" s="253"/>
      <c r="I158" s="31">
        <v>68.27</v>
      </c>
      <c r="J158" s="29">
        <v>36</v>
      </c>
      <c r="K158" s="29">
        <v>232762</v>
      </c>
      <c r="L158" s="265"/>
    </row>
    <row r="159" spans="1:12" s="28" customFormat="1" ht="12.75">
      <c r="A159" s="343" t="s">
        <v>206</v>
      </c>
      <c r="B159" s="343"/>
      <c r="C159" s="29">
        <v>2876.326530612245</v>
      </c>
      <c r="D159" s="244"/>
      <c r="E159" s="29">
        <v>-1149.1088235294103</v>
      </c>
      <c r="F159" s="244"/>
      <c r="G159" s="29">
        <v>85</v>
      </c>
      <c r="H159" s="253"/>
      <c r="I159" s="31">
        <v>68.94</v>
      </c>
      <c r="J159" s="29">
        <v>36</v>
      </c>
      <c r="K159" s="29">
        <v>3675</v>
      </c>
      <c r="L159" s="265"/>
    </row>
    <row r="160" spans="1:12" s="28" customFormat="1" ht="12.75">
      <c r="A160" s="344" t="s">
        <v>207</v>
      </c>
      <c r="B160" s="344"/>
      <c r="C160" s="37">
        <v>2647.7431006493507</v>
      </c>
      <c r="D160" s="245"/>
      <c r="E160" s="47">
        <v>940.8363253249307</v>
      </c>
      <c r="F160" s="245"/>
      <c r="G160" s="47">
        <v>87</v>
      </c>
      <c r="H160" s="257"/>
      <c r="I160" s="49">
        <v>72.2</v>
      </c>
      <c r="J160" s="37">
        <v>38</v>
      </c>
      <c r="K160" s="37">
        <v>2020418</v>
      </c>
      <c r="L160" s="265"/>
    </row>
    <row r="161" spans="1:12" s="28" customFormat="1" ht="12.75">
      <c r="A161" s="34"/>
      <c r="B161" s="34"/>
      <c r="C161" s="34"/>
      <c r="D161" s="248"/>
      <c r="E161" s="169"/>
      <c r="F161" s="242"/>
      <c r="G161" s="43"/>
      <c r="H161" s="256"/>
      <c r="I161" s="240"/>
      <c r="J161" s="43"/>
      <c r="K161" s="34"/>
      <c r="L161" s="265"/>
    </row>
    <row r="162" spans="1:12" s="28" customFormat="1" ht="12.75">
      <c r="A162" s="342" t="s">
        <v>208</v>
      </c>
      <c r="B162" s="342"/>
      <c r="C162" s="25">
        <v>2633.948251519306</v>
      </c>
      <c r="D162" s="243"/>
      <c r="E162" s="18">
        <v>2358.4610801851513</v>
      </c>
      <c r="F162" s="243"/>
      <c r="G162" s="25" t="s">
        <v>19</v>
      </c>
      <c r="H162" s="252"/>
      <c r="I162" s="27" t="s">
        <v>19</v>
      </c>
      <c r="J162" s="27" t="s">
        <v>19</v>
      </c>
      <c r="K162" s="25">
        <v>12592370</v>
      </c>
      <c r="L162" s="265"/>
    </row>
    <row r="163" spans="1:12" s="28" customFormat="1" ht="12.75">
      <c r="A163" s="343" t="s">
        <v>209</v>
      </c>
      <c r="B163" s="343"/>
      <c r="C163" s="29">
        <v>2469.934703196347</v>
      </c>
      <c r="D163" s="244"/>
      <c r="E163" s="29">
        <v>1225.0791458192477</v>
      </c>
      <c r="F163" s="244"/>
      <c r="G163" s="29">
        <v>87</v>
      </c>
      <c r="H163" s="253"/>
      <c r="I163" s="31">
        <v>82.42</v>
      </c>
      <c r="J163" s="29">
        <v>45</v>
      </c>
      <c r="K163" s="29">
        <v>1616769</v>
      </c>
      <c r="L163" s="265"/>
    </row>
    <row r="164" spans="1:12" s="28" customFormat="1" ht="12.75">
      <c r="A164" s="343" t="s">
        <v>210</v>
      </c>
      <c r="B164" s="343"/>
      <c r="C164" s="29">
        <v>2750.482558139535</v>
      </c>
      <c r="D164" s="244"/>
      <c r="E164" s="29">
        <v>3057.5082050270503</v>
      </c>
      <c r="F164" s="244"/>
      <c r="G164" s="29">
        <v>95</v>
      </c>
      <c r="H164" s="253"/>
      <c r="I164" s="31">
        <v>82.25</v>
      </c>
      <c r="J164" s="29">
        <v>45</v>
      </c>
      <c r="K164" s="29">
        <v>2416434</v>
      </c>
      <c r="L164" s="265"/>
    </row>
    <row r="165" spans="1:12" s="28" customFormat="1" ht="12.75">
      <c r="A165" s="343" t="s">
        <v>211</v>
      </c>
      <c r="B165" s="343"/>
      <c r="C165" s="29">
        <v>2425.063723448563</v>
      </c>
      <c r="D165" s="244"/>
      <c r="E165" s="29">
        <v>2182.964698646987</v>
      </c>
      <c r="F165" s="244"/>
      <c r="G165" s="29">
        <v>85</v>
      </c>
      <c r="H165" s="253"/>
      <c r="I165" s="31">
        <v>80.68</v>
      </c>
      <c r="J165" s="29">
        <v>44</v>
      </c>
      <c r="K165" s="29">
        <v>922906</v>
      </c>
      <c r="L165" s="265"/>
    </row>
    <row r="166" spans="1:12" s="28" customFormat="1" ht="12.75">
      <c r="A166" s="343" t="s">
        <v>212</v>
      </c>
      <c r="B166" s="343"/>
      <c r="C166" s="29">
        <v>2714.7471264367814</v>
      </c>
      <c r="D166" s="244"/>
      <c r="E166" s="29">
        <v>-185.8886744782125</v>
      </c>
      <c r="F166" s="244"/>
      <c r="G166" s="29">
        <v>80</v>
      </c>
      <c r="H166" s="253"/>
      <c r="I166" s="31">
        <v>89.91</v>
      </c>
      <c r="J166" s="29">
        <v>50</v>
      </c>
      <c r="K166" s="29">
        <v>657868</v>
      </c>
      <c r="L166" s="265"/>
    </row>
    <row r="167" spans="1:12" s="28" customFormat="1" ht="12.75">
      <c r="A167" s="343" t="s">
        <v>213</v>
      </c>
      <c r="B167" s="343"/>
      <c r="C167" s="29">
        <v>2587.525824964132</v>
      </c>
      <c r="D167" s="244"/>
      <c r="E167" s="29">
        <v>1849.37753427896</v>
      </c>
      <c r="F167" s="244"/>
      <c r="G167" s="29">
        <v>85</v>
      </c>
      <c r="H167" s="253"/>
      <c r="I167" s="31">
        <v>84.31</v>
      </c>
      <c r="J167" s="29">
        <v>46</v>
      </c>
      <c r="K167" s="29">
        <v>2033085</v>
      </c>
      <c r="L167" s="265"/>
    </row>
    <row r="168" spans="1:12" s="28" customFormat="1" ht="12.75">
      <c r="A168" s="343" t="s">
        <v>214</v>
      </c>
      <c r="B168" s="343"/>
      <c r="C168" s="29">
        <v>2356.6836879432626</v>
      </c>
      <c r="D168" s="244"/>
      <c r="E168" s="29">
        <v>4584.6681805555545</v>
      </c>
      <c r="F168" s="244"/>
      <c r="G168" s="29">
        <v>100</v>
      </c>
      <c r="H168" s="253"/>
      <c r="I168" s="31">
        <v>74.6</v>
      </c>
      <c r="J168" s="29">
        <v>40</v>
      </c>
      <c r="K168" s="29">
        <v>510898</v>
      </c>
      <c r="L168" s="265"/>
    </row>
    <row r="169" spans="1:12" s="28" customFormat="1" ht="12.75">
      <c r="A169" s="343" t="s">
        <v>215</v>
      </c>
      <c r="B169" s="343"/>
      <c r="C169" s="29">
        <v>2531.4062038404727</v>
      </c>
      <c r="D169" s="244"/>
      <c r="E169" s="29">
        <v>12235.030990371391</v>
      </c>
      <c r="F169" s="244"/>
      <c r="G169" s="29">
        <v>100</v>
      </c>
      <c r="H169" s="253"/>
      <c r="I169" s="31">
        <v>73.14</v>
      </c>
      <c r="J169" s="29">
        <v>39</v>
      </c>
      <c r="K169" s="29">
        <v>480176</v>
      </c>
      <c r="L169" s="265"/>
    </row>
    <row r="170" spans="1:12" s="28" customFormat="1" ht="12.75">
      <c r="A170" s="343" t="s">
        <v>216</v>
      </c>
      <c r="B170" s="343"/>
      <c r="C170" s="29">
        <v>2551.205194805195</v>
      </c>
      <c r="D170" s="244"/>
      <c r="E170" s="29">
        <v>4269.867509339976</v>
      </c>
      <c r="F170" s="244"/>
      <c r="G170" s="29">
        <v>100</v>
      </c>
      <c r="H170" s="253"/>
      <c r="I170" s="31">
        <v>76.86</v>
      </c>
      <c r="J170" s="29">
        <v>41</v>
      </c>
      <c r="K170" s="29">
        <v>193685</v>
      </c>
      <c r="L170" s="265"/>
    </row>
    <row r="171" spans="1:12" s="28" customFormat="1" ht="12.75">
      <c r="A171" s="343" t="s">
        <v>217</v>
      </c>
      <c r="B171" s="343"/>
      <c r="C171" s="29">
        <v>2313.6171875</v>
      </c>
      <c r="D171" s="244"/>
      <c r="E171" s="29">
        <v>2021.5702122015912</v>
      </c>
      <c r="F171" s="244"/>
      <c r="G171" s="29">
        <v>92</v>
      </c>
      <c r="H171" s="253"/>
      <c r="I171" s="31">
        <v>63.34</v>
      </c>
      <c r="J171" s="29">
        <v>32</v>
      </c>
      <c r="K171" s="29">
        <v>295496</v>
      </c>
      <c r="L171" s="265"/>
    </row>
    <row r="172" spans="1:12" s="28" customFormat="1" ht="12.75">
      <c r="A172" s="343" t="s">
        <v>218</v>
      </c>
      <c r="B172" s="343"/>
      <c r="C172" s="29">
        <v>2445.6556534508077</v>
      </c>
      <c r="D172" s="244"/>
      <c r="E172" s="29">
        <v>4279.63518572469</v>
      </c>
      <c r="F172" s="244"/>
      <c r="G172" s="29">
        <v>95</v>
      </c>
      <c r="H172" s="253"/>
      <c r="I172" s="31">
        <v>75.74</v>
      </c>
      <c r="J172" s="29">
        <v>40</v>
      </c>
      <c r="K172" s="29">
        <v>496097</v>
      </c>
      <c r="L172" s="265"/>
    </row>
    <row r="173" spans="1:12" s="28" customFormat="1" ht="12.75">
      <c r="A173" s="343" t="s">
        <v>220</v>
      </c>
      <c r="B173" s="343"/>
      <c r="C173" s="29">
        <v>2882.9528301886794</v>
      </c>
      <c r="D173" s="244"/>
      <c r="E173" s="29">
        <v>8385.632155172412</v>
      </c>
      <c r="F173" s="244"/>
      <c r="G173" s="29">
        <v>100</v>
      </c>
      <c r="H173" s="253"/>
      <c r="I173" s="31">
        <v>71.54</v>
      </c>
      <c r="J173" s="29">
        <v>38</v>
      </c>
      <c r="K173" s="29">
        <v>125550</v>
      </c>
      <c r="L173" s="265"/>
    </row>
    <row r="174" spans="1:12" s="28" customFormat="1" ht="12.75">
      <c r="A174" s="343" t="s">
        <v>221</v>
      </c>
      <c r="B174" s="343"/>
      <c r="C174" s="29">
        <v>2475.5926605504587</v>
      </c>
      <c r="D174" s="244"/>
      <c r="E174" s="29">
        <v>2195.452604242868</v>
      </c>
      <c r="F174" s="244"/>
      <c r="G174" s="29">
        <v>87</v>
      </c>
      <c r="H174" s="253"/>
      <c r="I174" s="31">
        <v>80.11</v>
      </c>
      <c r="J174" s="29">
        <v>43</v>
      </c>
      <c r="K174" s="29">
        <v>1168811</v>
      </c>
      <c r="L174" s="265"/>
    </row>
    <row r="175" spans="1:12" s="28" customFormat="1" ht="12.75">
      <c r="A175" s="343" t="s">
        <v>222</v>
      </c>
      <c r="B175" s="343"/>
      <c r="C175" s="29">
        <v>2585.552677029361</v>
      </c>
      <c r="D175" s="244"/>
      <c r="E175" s="29">
        <v>1770.4934517766496</v>
      </c>
      <c r="F175" s="244"/>
      <c r="G175" s="29">
        <v>85</v>
      </c>
      <c r="H175" s="253"/>
      <c r="I175" s="31">
        <v>77.94</v>
      </c>
      <c r="J175" s="29">
        <v>42</v>
      </c>
      <c r="K175" s="29">
        <v>182490</v>
      </c>
      <c r="L175" s="265"/>
    </row>
    <row r="176" spans="1:12" s="28" customFormat="1" ht="12.75">
      <c r="A176" s="343" t="s">
        <v>223</v>
      </c>
      <c r="B176" s="343"/>
      <c r="C176" s="29">
        <v>4125.396258503401</v>
      </c>
      <c r="D176" s="244"/>
      <c r="E176" s="29">
        <v>5959.308050000001</v>
      </c>
      <c r="F176" s="244"/>
      <c r="G176" s="29">
        <v>100</v>
      </c>
      <c r="H176" s="253"/>
      <c r="I176" s="31">
        <v>94.23</v>
      </c>
      <c r="J176" s="29">
        <v>53</v>
      </c>
      <c r="K176" s="29">
        <v>-50295</v>
      </c>
      <c r="L176" s="265"/>
    </row>
    <row r="177" spans="1:12" s="28" customFormat="1" ht="12.75">
      <c r="A177" s="343" t="s">
        <v>224</v>
      </c>
      <c r="B177" s="343"/>
      <c r="C177" s="29">
        <v>2642.2822438162543</v>
      </c>
      <c r="D177" s="244"/>
      <c r="E177" s="29">
        <v>-323.0858304195803</v>
      </c>
      <c r="F177" s="244"/>
      <c r="G177" s="29">
        <v>65</v>
      </c>
      <c r="H177" s="253"/>
      <c r="I177" s="31">
        <v>100.89</v>
      </c>
      <c r="J177" s="29">
        <v>57</v>
      </c>
      <c r="K177" s="29">
        <v>0</v>
      </c>
      <c r="L177" s="265"/>
    </row>
    <row r="178" spans="1:12" s="28" customFormat="1" ht="12.75">
      <c r="A178" s="343" t="s">
        <v>225</v>
      </c>
      <c r="B178" s="343"/>
      <c r="C178" s="29">
        <v>2415.1401869158876</v>
      </c>
      <c r="D178" s="244"/>
      <c r="E178" s="29">
        <v>2950.2812612612615</v>
      </c>
      <c r="F178" s="244"/>
      <c r="G178" s="29">
        <v>95</v>
      </c>
      <c r="H178" s="253"/>
      <c r="I178" s="31">
        <v>61.94</v>
      </c>
      <c r="J178" s="29">
        <v>31</v>
      </c>
      <c r="K178" s="29">
        <v>130362</v>
      </c>
      <c r="L178" s="265"/>
    </row>
    <row r="179" spans="1:12" s="28" customFormat="1" ht="12.75">
      <c r="A179" s="344" t="s">
        <v>226</v>
      </c>
      <c r="B179" s="344"/>
      <c r="C179" s="37">
        <v>2517.584699453552</v>
      </c>
      <c r="D179" s="245"/>
      <c r="E179" s="47">
        <v>885.3512729026038</v>
      </c>
      <c r="F179" s="245"/>
      <c r="G179" s="47">
        <v>90</v>
      </c>
      <c r="H179" s="257"/>
      <c r="I179" s="49">
        <v>92.47</v>
      </c>
      <c r="J179" s="47">
        <v>52</v>
      </c>
      <c r="K179" s="37">
        <v>1412038</v>
      </c>
      <c r="L179" s="265"/>
    </row>
    <row r="180" spans="1:12" s="28" customFormat="1" ht="12.75">
      <c r="A180" s="34"/>
      <c r="B180" s="34"/>
      <c r="C180" s="34"/>
      <c r="D180" s="248"/>
      <c r="E180" s="169"/>
      <c r="F180" s="242"/>
      <c r="G180" s="43"/>
      <c r="H180" s="256"/>
      <c r="I180" s="46"/>
      <c r="J180" s="34"/>
      <c r="K180" s="34"/>
      <c r="L180" s="265"/>
    </row>
    <row r="181" spans="1:12" s="28" customFormat="1" ht="12.75">
      <c r="A181" s="342" t="s">
        <v>227</v>
      </c>
      <c r="B181" s="342"/>
      <c r="C181" s="25">
        <v>2503.015685962258</v>
      </c>
      <c r="D181" s="247"/>
      <c r="E181" s="25">
        <v>2494.5716283088523</v>
      </c>
      <c r="F181" s="247"/>
      <c r="G181" s="25" t="s">
        <v>19</v>
      </c>
      <c r="H181" s="252"/>
      <c r="I181" s="27" t="s">
        <v>19</v>
      </c>
      <c r="J181" s="27" t="s">
        <v>19</v>
      </c>
      <c r="K181" s="25">
        <v>11551778</v>
      </c>
      <c r="L181" s="265"/>
    </row>
    <row r="182" spans="1:12" s="28" customFormat="1" ht="12.75">
      <c r="A182" s="343" t="s">
        <v>228</v>
      </c>
      <c r="B182" s="343"/>
      <c r="C182" s="29">
        <v>2560.498838367076</v>
      </c>
      <c r="D182" s="244"/>
      <c r="E182" s="29">
        <v>1943.2905204399929</v>
      </c>
      <c r="F182" s="244"/>
      <c r="G182" s="29">
        <v>95</v>
      </c>
      <c r="H182" s="253"/>
      <c r="I182" s="31">
        <v>75.75</v>
      </c>
      <c r="J182" s="29">
        <v>40</v>
      </c>
      <c r="K182" s="29">
        <v>5509313</v>
      </c>
      <c r="L182" s="265"/>
    </row>
    <row r="183" spans="1:12" s="28" customFormat="1" ht="12.75">
      <c r="A183" s="343" t="s">
        <v>229</v>
      </c>
      <c r="B183" s="343"/>
      <c r="C183" s="29">
        <v>2459.1804397270657</v>
      </c>
      <c r="D183" s="244"/>
      <c r="E183" s="29">
        <v>2709.098180140273</v>
      </c>
      <c r="F183" s="244"/>
      <c r="G183" s="29">
        <v>100</v>
      </c>
      <c r="H183" s="253"/>
      <c r="I183" s="31">
        <v>74.15</v>
      </c>
      <c r="J183" s="29">
        <v>39</v>
      </c>
      <c r="K183" s="29">
        <v>2228659</v>
      </c>
      <c r="L183" s="265"/>
    </row>
    <row r="184" spans="1:12" s="28" customFormat="1" ht="12.75">
      <c r="A184" s="343" t="s">
        <v>230</v>
      </c>
      <c r="B184" s="343"/>
      <c r="C184" s="29">
        <v>2539.9296875</v>
      </c>
      <c r="D184" s="244"/>
      <c r="E184" s="29">
        <v>4984.10109375</v>
      </c>
      <c r="F184" s="244"/>
      <c r="G184" s="29">
        <v>97</v>
      </c>
      <c r="H184" s="253"/>
      <c r="I184" s="31">
        <v>68.76</v>
      </c>
      <c r="J184" s="29">
        <v>36</v>
      </c>
      <c r="K184" s="29">
        <v>712046</v>
      </c>
      <c r="L184" s="265"/>
    </row>
    <row r="185" spans="1:12" s="28" customFormat="1" ht="12.75">
      <c r="A185" s="343" t="s">
        <v>231</v>
      </c>
      <c r="B185" s="343"/>
      <c r="C185" s="29">
        <v>2292.255009107468</v>
      </c>
      <c r="D185" s="244"/>
      <c r="E185" s="29">
        <v>4927.6972531418305</v>
      </c>
      <c r="F185" s="244"/>
      <c r="G185" s="29">
        <v>100</v>
      </c>
      <c r="H185" s="253"/>
      <c r="I185" s="31">
        <v>69.08</v>
      </c>
      <c r="J185" s="29">
        <v>36</v>
      </c>
      <c r="K185" s="29">
        <v>576428</v>
      </c>
      <c r="L185" s="265"/>
    </row>
    <row r="186" spans="1:12" s="28" customFormat="1" ht="12.75">
      <c r="A186" s="343" t="s">
        <v>232</v>
      </c>
      <c r="B186" s="343"/>
      <c r="C186" s="29">
        <v>2462.4283154121863</v>
      </c>
      <c r="D186" s="244"/>
      <c r="E186" s="29">
        <v>1803.2907130229821</v>
      </c>
      <c r="F186" s="244"/>
      <c r="G186" s="29">
        <v>95</v>
      </c>
      <c r="H186" s="253"/>
      <c r="I186" s="31">
        <v>77.01</v>
      </c>
      <c r="J186" s="29">
        <v>41</v>
      </c>
      <c r="K186" s="29">
        <v>1445751</v>
      </c>
      <c r="L186" s="265"/>
    </row>
    <row r="187" spans="1:12" s="28" customFormat="1" ht="12.75">
      <c r="A187" s="344" t="s">
        <v>233</v>
      </c>
      <c r="B187" s="344"/>
      <c r="C187" s="37">
        <v>2434.4786821705425</v>
      </c>
      <c r="D187" s="245"/>
      <c r="E187" s="47">
        <v>3460.1016972034718</v>
      </c>
      <c r="F187" s="245"/>
      <c r="G187" s="47">
        <v>100</v>
      </c>
      <c r="H187" s="257"/>
      <c r="I187" s="39">
        <v>73.22</v>
      </c>
      <c r="J187" s="37">
        <v>39</v>
      </c>
      <c r="K187" s="37">
        <v>1079581</v>
      </c>
      <c r="L187" s="265"/>
    </row>
    <row r="188" spans="1:12" s="28" customFormat="1" ht="12.75">
      <c r="A188" s="34"/>
      <c r="B188" s="34"/>
      <c r="C188" s="34"/>
      <c r="D188" s="248"/>
      <c r="E188" s="169"/>
      <c r="F188" s="242"/>
      <c r="G188" s="43"/>
      <c r="H188" s="256"/>
      <c r="I188" s="46"/>
      <c r="J188" s="34"/>
      <c r="K188" s="34"/>
      <c r="L188" s="265"/>
    </row>
    <row r="189" spans="1:12" s="28" customFormat="1" ht="12.75">
      <c r="A189" s="342" t="s">
        <v>234</v>
      </c>
      <c r="B189" s="342"/>
      <c r="C189" s="25">
        <v>2534.7151725397116</v>
      </c>
      <c r="D189" s="247"/>
      <c r="E189" s="25">
        <v>2374.200318368807</v>
      </c>
      <c r="F189" s="247"/>
      <c r="G189" s="25" t="s">
        <v>19</v>
      </c>
      <c r="H189" s="252"/>
      <c r="I189" s="27" t="s">
        <v>19</v>
      </c>
      <c r="J189" s="27" t="s">
        <v>19</v>
      </c>
      <c r="K189" s="25">
        <v>4367803</v>
      </c>
      <c r="L189" s="265"/>
    </row>
    <row r="190" spans="1:12" s="28" customFormat="1" ht="12.75">
      <c r="A190" s="343" t="s">
        <v>235</v>
      </c>
      <c r="B190" s="343"/>
      <c r="C190" s="29">
        <v>2704.8138766519824</v>
      </c>
      <c r="D190" s="244"/>
      <c r="E190" s="29">
        <v>2648.534832974138</v>
      </c>
      <c r="F190" s="244"/>
      <c r="G190" s="29">
        <v>95</v>
      </c>
      <c r="H190" s="253"/>
      <c r="I190" s="31">
        <v>71.25</v>
      </c>
      <c r="J190" s="29">
        <v>37</v>
      </c>
      <c r="K190" s="29">
        <v>1646405</v>
      </c>
      <c r="L190" s="265"/>
    </row>
    <row r="191" spans="1:12" s="28" customFormat="1" ht="12.75">
      <c r="A191" s="343" t="s">
        <v>236</v>
      </c>
      <c r="B191" s="343"/>
      <c r="C191" s="29">
        <v>2380.080983803239</v>
      </c>
      <c r="D191" s="244"/>
      <c r="E191" s="29">
        <v>2372.07049112426</v>
      </c>
      <c r="F191" s="244"/>
      <c r="G191" s="29">
        <v>90</v>
      </c>
      <c r="H191" s="253"/>
      <c r="I191" s="31">
        <v>67.87</v>
      </c>
      <c r="J191" s="29">
        <v>35</v>
      </c>
      <c r="K191" s="29">
        <v>787006</v>
      </c>
      <c r="L191" s="265"/>
    </row>
    <row r="192" spans="1:12" s="28" customFormat="1" ht="12.75">
      <c r="A192" s="349" t="s">
        <v>694</v>
      </c>
      <c r="B192" s="349"/>
      <c r="C192" s="47">
        <v>2509.076228686058</v>
      </c>
      <c r="D192" s="294" t="s">
        <v>625</v>
      </c>
      <c r="E192" s="47">
        <v>2126.980048899756</v>
      </c>
      <c r="F192" s="245"/>
      <c r="G192" s="47">
        <v>95</v>
      </c>
      <c r="H192" s="257"/>
      <c r="I192" s="49">
        <v>68.23</v>
      </c>
      <c r="J192" s="47">
        <v>35</v>
      </c>
      <c r="K192" s="47">
        <v>1934392</v>
      </c>
      <c r="L192" s="265"/>
    </row>
    <row r="193" spans="1:12" s="28" customFormat="1" ht="12.75">
      <c r="A193" s="34"/>
      <c r="B193" s="34"/>
      <c r="C193" s="34"/>
      <c r="D193" s="248"/>
      <c r="E193" s="169"/>
      <c r="F193" s="242"/>
      <c r="G193" s="43"/>
      <c r="H193" s="256"/>
      <c r="I193" s="240"/>
      <c r="J193" s="34"/>
      <c r="K193" s="34"/>
      <c r="L193" s="265"/>
    </row>
    <row r="194" spans="1:12" s="28" customFormat="1" ht="12.75">
      <c r="A194" s="342" t="s">
        <v>240</v>
      </c>
      <c r="B194" s="342"/>
      <c r="C194" s="25">
        <v>2722.2061963575466</v>
      </c>
      <c r="D194" s="243"/>
      <c r="E194" s="18">
        <v>4419.516473120537</v>
      </c>
      <c r="F194" s="243"/>
      <c r="G194" s="25" t="s">
        <v>19</v>
      </c>
      <c r="H194" s="252"/>
      <c r="I194" s="27" t="s">
        <v>19</v>
      </c>
      <c r="J194" s="27" t="s">
        <v>19</v>
      </c>
      <c r="K194" s="25">
        <v>5760474</v>
      </c>
      <c r="L194" s="265"/>
    </row>
    <row r="195" spans="1:12" s="28" customFormat="1" ht="12.75">
      <c r="A195" s="343" t="s">
        <v>241</v>
      </c>
      <c r="B195" s="343"/>
      <c r="C195" s="29">
        <v>2497.16805644644</v>
      </c>
      <c r="D195" s="244"/>
      <c r="E195" s="29">
        <v>4806.973911368014</v>
      </c>
      <c r="F195" s="244"/>
      <c r="G195" s="29">
        <v>90</v>
      </c>
      <c r="H195" s="253"/>
      <c r="I195" s="31">
        <v>71.48</v>
      </c>
      <c r="J195" s="29">
        <v>38</v>
      </c>
      <c r="K195" s="29">
        <v>608551</v>
      </c>
      <c r="L195" s="265"/>
    </row>
    <row r="196" spans="1:12" s="28" customFormat="1" ht="12.75">
      <c r="A196" s="343" t="s">
        <v>243</v>
      </c>
      <c r="B196" s="343"/>
      <c r="C196" s="29">
        <v>4174.457142857143</v>
      </c>
      <c r="D196" s="244"/>
      <c r="E196" s="29">
        <v>1879.4906578947368</v>
      </c>
      <c r="F196" s="244"/>
      <c r="G196" s="29">
        <v>60</v>
      </c>
      <c r="H196" s="253"/>
      <c r="I196" s="31">
        <v>123.85</v>
      </c>
      <c r="J196" s="29">
        <v>70</v>
      </c>
      <c r="K196" s="29">
        <v>0</v>
      </c>
      <c r="L196" s="265"/>
    </row>
    <row r="197" spans="1:12" s="28" customFormat="1" ht="12.75">
      <c r="A197" s="343" t="s">
        <v>244</v>
      </c>
      <c r="B197" s="343"/>
      <c r="C197" s="29">
        <v>2460.0775269872424</v>
      </c>
      <c r="D197" s="244"/>
      <c r="E197" s="29">
        <v>5175.983639846741</v>
      </c>
      <c r="F197" s="244"/>
      <c r="G197" s="29">
        <v>100</v>
      </c>
      <c r="H197" s="253"/>
      <c r="I197" s="31">
        <v>76.32</v>
      </c>
      <c r="J197" s="29">
        <v>41</v>
      </c>
      <c r="K197" s="29">
        <v>413472</v>
      </c>
      <c r="L197" s="265"/>
    </row>
    <row r="198" spans="1:12" s="28" customFormat="1" ht="12.75">
      <c r="A198" s="343" t="s">
        <v>249</v>
      </c>
      <c r="B198" s="343"/>
      <c r="C198" s="29">
        <v>4605.5</v>
      </c>
      <c r="D198" s="244"/>
      <c r="E198" s="29">
        <v>-1831.235925925926</v>
      </c>
      <c r="F198" s="244"/>
      <c r="G198" s="29">
        <v>68</v>
      </c>
      <c r="H198" s="253"/>
      <c r="I198" s="31">
        <v>117.9</v>
      </c>
      <c r="J198" s="29">
        <v>69</v>
      </c>
      <c r="K198" s="29">
        <v>0</v>
      </c>
      <c r="L198" s="265"/>
    </row>
    <row r="199" spans="1:12" s="28" customFormat="1" ht="12.75">
      <c r="A199" s="343" t="s">
        <v>250</v>
      </c>
      <c r="B199" s="343"/>
      <c r="C199" s="29">
        <v>2798.6028368794327</v>
      </c>
      <c r="D199" s="293" t="s">
        <v>767</v>
      </c>
      <c r="E199" s="29">
        <v>4625.769364979565</v>
      </c>
      <c r="F199" s="244"/>
      <c r="G199" s="29">
        <v>95</v>
      </c>
      <c r="H199" s="253"/>
      <c r="I199" s="31">
        <v>70.24</v>
      </c>
      <c r="J199" s="29">
        <v>37</v>
      </c>
      <c r="K199" s="29">
        <v>2008979</v>
      </c>
      <c r="L199" s="265"/>
    </row>
    <row r="200" spans="1:12" s="28" customFormat="1" ht="12.75">
      <c r="A200" s="343" t="s">
        <v>251</v>
      </c>
      <c r="B200" s="343"/>
      <c r="C200" s="29">
        <v>3167.7696827262043</v>
      </c>
      <c r="D200" s="244"/>
      <c r="E200" s="29">
        <v>6542.769335664334</v>
      </c>
      <c r="F200" s="244"/>
      <c r="G200" s="29">
        <v>100</v>
      </c>
      <c r="H200" s="253"/>
      <c r="I200" s="31">
        <v>75.68</v>
      </c>
      <c r="J200" s="29">
        <v>40</v>
      </c>
      <c r="K200" s="29">
        <v>860850</v>
      </c>
      <c r="L200" s="265"/>
    </row>
    <row r="201" spans="1:12" s="28" customFormat="1" ht="12.75">
      <c r="A201" s="343" t="s">
        <v>254</v>
      </c>
      <c r="B201" s="343"/>
      <c r="C201" s="29">
        <v>2534.0659025787963</v>
      </c>
      <c r="D201" s="244"/>
      <c r="E201" s="29">
        <v>7476.478142857143</v>
      </c>
      <c r="F201" s="244"/>
      <c r="G201" s="29">
        <v>90</v>
      </c>
      <c r="H201" s="253"/>
      <c r="I201" s="31">
        <v>70.34</v>
      </c>
      <c r="J201" s="29">
        <v>37</v>
      </c>
      <c r="K201" s="29">
        <v>328278</v>
      </c>
      <c r="L201" s="265"/>
    </row>
    <row r="202" spans="1:12" s="28" customFormat="1" ht="12.75">
      <c r="A202" s="343" t="s">
        <v>255</v>
      </c>
      <c r="B202" s="343"/>
      <c r="C202" s="29">
        <v>2391.6227621483376</v>
      </c>
      <c r="D202" s="244"/>
      <c r="E202" s="29">
        <v>-877.5117430025442</v>
      </c>
      <c r="F202" s="244"/>
      <c r="G202" s="29">
        <v>95</v>
      </c>
      <c r="H202" s="253"/>
      <c r="I202" s="31">
        <v>69.11</v>
      </c>
      <c r="J202" s="29">
        <v>36</v>
      </c>
      <c r="K202" s="29">
        <v>862226</v>
      </c>
      <c r="L202" s="265"/>
    </row>
    <row r="203" spans="1:12" s="28" customFormat="1" ht="12.75">
      <c r="A203" s="343" t="s">
        <v>760</v>
      </c>
      <c r="B203" s="343"/>
      <c r="C203" s="29">
        <v>2450.3193473193473</v>
      </c>
      <c r="D203" s="244"/>
      <c r="E203" s="29">
        <v>4043.8308851674637</v>
      </c>
      <c r="F203" s="244"/>
      <c r="G203" s="29">
        <v>90</v>
      </c>
      <c r="H203" s="253"/>
      <c r="I203" s="31">
        <v>74.79</v>
      </c>
      <c r="J203" s="29">
        <v>40</v>
      </c>
      <c r="K203" s="29">
        <v>378001</v>
      </c>
      <c r="L203" s="265"/>
    </row>
    <row r="204" spans="1:12" s="28" customFormat="1" ht="12.75">
      <c r="A204" s="343" t="s">
        <v>257</v>
      </c>
      <c r="B204" s="343"/>
      <c r="C204" s="29">
        <v>2727.88123752495</v>
      </c>
      <c r="D204" s="244"/>
      <c r="E204" s="29">
        <v>3782.1867810292633</v>
      </c>
      <c r="F204" s="244"/>
      <c r="G204" s="29">
        <v>95</v>
      </c>
      <c r="H204" s="253"/>
      <c r="I204" s="31">
        <v>70.31</v>
      </c>
      <c r="J204" s="29">
        <v>37</v>
      </c>
      <c r="K204" s="29">
        <v>282944</v>
      </c>
      <c r="L204" s="265"/>
    </row>
    <row r="205" spans="1:12" s="28" customFormat="1" ht="12.75">
      <c r="A205" s="344" t="s">
        <v>258</v>
      </c>
      <c r="B205" s="344"/>
      <c r="C205" s="37">
        <v>2729.397435897436</v>
      </c>
      <c r="D205" s="245"/>
      <c r="E205" s="47">
        <v>23145.56648648648</v>
      </c>
      <c r="F205" s="245"/>
      <c r="G205" s="47">
        <v>100</v>
      </c>
      <c r="H205" s="257"/>
      <c r="I205" s="49">
        <v>66.76</v>
      </c>
      <c r="J205" s="37">
        <v>35</v>
      </c>
      <c r="K205" s="37">
        <v>17173</v>
      </c>
      <c r="L205" s="265"/>
    </row>
    <row r="206" spans="1:12" s="28" customFormat="1" ht="12.75">
      <c r="A206" s="34"/>
      <c r="B206" s="34"/>
      <c r="C206" s="34"/>
      <c r="D206" s="248"/>
      <c r="E206" s="169"/>
      <c r="F206" s="242"/>
      <c r="G206" s="240"/>
      <c r="H206" s="256"/>
      <c r="I206" s="240"/>
      <c r="J206" s="34"/>
      <c r="K206" s="34"/>
      <c r="L206" s="265"/>
    </row>
    <row r="207" spans="1:12" s="28" customFormat="1" ht="12.75">
      <c r="A207" s="342" t="s">
        <v>259</v>
      </c>
      <c r="B207" s="342"/>
      <c r="C207" s="25">
        <v>3726.208545659058</v>
      </c>
      <c r="D207" s="243"/>
      <c r="E207" s="18">
        <v>3731.3850705688847</v>
      </c>
      <c r="F207" s="243"/>
      <c r="G207" s="27">
        <v>76.22</v>
      </c>
      <c r="H207" s="252"/>
      <c r="I207" s="27">
        <v>100</v>
      </c>
      <c r="J207" s="27" t="s">
        <v>19</v>
      </c>
      <c r="K207" s="25">
        <v>3000000</v>
      </c>
      <c r="L207" s="265"/>
    </row>
    <row r="208" spans="1:12" s="28" customFormat="1" ht="12.75">
      <c r="A208" s="343" t="s">
        <v>260</v>
      </c>
      <c r="B208" s="343"/>
      <c r="C208" s="29">
        <v>3640.3651013830527</v>
      </c>
      <c r="D208" s="244"/>
      <c r="E208" s="29">
        <v>2856.1370740763164</v>
      </c>
      <c r="F208" s="244"/>
      <c r="G208" s="31" t="s">
        <v>19</v>
      </c>
      <c r="H208" s="253"/>
      <c r="I208" s="31" t="s">
        <v>19</v>
      </c>
      <c r="J208" s="31" t="s">
        <v>19</v>
      </c>
      <c r="K208" s="29">
        <v>-954857</v>
      </c>
      <c r="L208" s="265"/>
    </row>
    <row r="209" spans="1:12" s="28" customFormat="1" ht="12.75">
      <c r="A209" s="343" t="s">
        <v>261</v>
      </c>
      <c r="B209" s="343"/>
      <c r="C209" s="29">
        <v>4635.922609665946</v>
      </c>
      <c r="D209" s="244"/>
      <c r="E209" s="29">
        <v>4504.365680783324</v>
      </c>
      <c r="F209" s="244"/>
      <c r="G209" s="31" t="s">
        <v>19</v>
      </c>
      <c r="H209" s="253"/>
      <c r="I209" s="31" t="s">
        <v>19</v>
      </c>
      <c r="J209" s="31" t="s">
        <v>19</v>
      </c>
      <c r="K209" s="29">
        <v>-42836559</v>
      </c>
      <c r="L209" s="265"/>
    </row>
    <row r="210" spans="1:12" s="28" customFormat="1" ht="12.75">
      <c r="A210" s="343" t="s">
        <v>262</v>
      </c>
      <c r="B210" s="343"/>
      <c r="C210" s="29">
        <v>3160.692187876355</v>
      </c>
      <c r="D210" s="244"/>
      <c r="E210" s="29">
        <v>4117.760182681129</v>
      </c>
      <c r="F210" s="244"/>
      <c r="G210" s="31" t="s">
        <v>19</v>
      </c>
      <c r="H210" s="253"/>
      <c r="I210" s="31" t="s">
        <v>19</v>
      </c>
      <c r="J210" s="31" t="s">
        <v>19</v>
      </c>
      <c r="K210" s="29">
        <v>8317542</v>
      </c>
      <c r="L210" s="265"/>
    </row>
    <row r="211" spans="1:12" s="28" customFormat="1" ht="12.75">
      <c r="A211" s="343" t="s">
        <v>263</v>
      </c>
      <c r="B211" s="343"/>
      <c r="C211" s="29">
        <v>2663.5387402933566</v>
      </c>
      <c r="D211" s="244"/>
      <c r="E211" s="29">
        <v>2205.1694851951543</v>
      </c>
      <c r="F211" s="244"/>
      <c r="G211" s="31" t="s">
        <v>19</v>
      </c>
      <c r="H211" s="253"/>
      <c r="I211" s="31" t="s">
        <v>19</v>
      </c>
      <c r="J211" s="31" t="s">
        <v>19</v>
      </c>
      <c r="K211" s="29">
        <v>4201449</v>
      </c>
      <c r="L211" s="265"/>
    </row>
    <row r="212" spans="1:12" s="28" customFormat="1" ht="12.75">
      <c r="A212" s="343" t="s">
        <v>264</v>
      </c>
      <c r="B212" s="343"/>
      <c r="C212" s="29">
        <v>2633.948251519306</v>
      </c>
      <c r="D212" s="244"/>
      <c r="E212" s="29">
        <v>2358.4610801851513</v>
      </c>
      <c r="F212" s="244"/>
      <c r="G212" s="31" t="s">
        <v>19</v>
      </c>
      <c r="H212" s="253"/>
      <c r="I212" s="31" t="s">
        <v>19</v>
      </c>
      <c r="J212" s="31" t="s">
        <v>19</v>
      </c>
      <c r="K212" s="29">
        <v>12592370</v>
      </c>
      <c r="L212" s="265"/>
    </row>
    <row r="213" spans="1:12" s="28" customFormat="1" ht="12.75">
      <c r="A213" s="343" t="s">
        <v>265</v>
      </c>
      <c r="B213" s="343"/>
      <c r="C213" s="29">
        <v>2503.015685962258</v>
      </c>
      <c r="D213" s="244"/>
      <c r="E213" s="29">
        <v>2494.5716283088523</v>
      </c>
      <c r="F213" s="244"/>
      <c r="G213" s="31" t="s">
        <v>19</v>
      </c>
      <c r="H213" s="253"/>
      <c r="I213" s="31" t="s">
        <v>19</v>
      </c>
      <c r="J213" s="31" t="s">
        <v>19</v>
      </c>
      <c r="K213" s="29">
        <v>11551778</v>
      </c>
      <c r="L213" s="265"/>
    </row>
    <row r="214" spans="1:12" s="28" customFormat="1" ht="12.75">
      <c r="A214" s="343" t="s">
        <v>266</v>
      </c>
      <c r="B214" s="343"/>
      <c r="C214" s="29">
        <v>2534.7151725397116</v>
      </c>
      <c r="D214" s="244"/>
      <c r="E214" s="29">
        <v>2374.200318368807</v>
      </c>
      <c r="F214" s="244"/>
      <c r="G214" s="31" t="s">
        <v>19</v>
      </c>
      <c r="H214" s="253"/>
      <c r="I214" s="31" t="s">
        <v>19</v>
      </c>
      <c r="J214" s="31" t="s">
        <v>19</v>
      </c>
      <c r="K214" s="29">
        <v>4367803</v>
      </c>
      <c r="L214" s="265"/>
    </row>
    <row r="215" spans="1:12" s="28" customFormat="1" ht="12.75">
      <c r="A215" s="344" t="s">
        <v>267</v>
      </c>
      <c r="B215" s="344"/>
      <c r="C215" s="37">
        <v>2722.2061963575466</v>
      </c>
      <c r="D215" s="245"/>
      <c r="E215" s="47">
        <v>4419.516473120537</v>
      </c>
      <c r="F215" s="245"/>
      <c r="G215" s="39" t="s">
        <v>19</v>
      </c>
      <c r="H215" s="254"/>
      <c r="I215" s="39" t="s">
        <v>19</v>
      </c>
      <c r="J215" s="39" t="s">
        <v>19</v>
      </c>
      <c r="K215" s="37">
        <v>5760474</v>
      </c>
      <c r="L215" s="265"/>
    </row>
    <row r="216" spans="1:12" s="28" customFormat="1" ht="12.75">
      <c r="A216" s="34"/>
      <c r="B216" s="34"/>
      <c r="C216" s="34"/>
      <c r="D216" s="248"/>
      <c r="E216" s="169"/>
      <c r="F216" s="242"/>
      <c r="G216" s="240"/>
      <c r="H216" s="256"/>
      <c r="I216" s="240"/>
      <c r="J216" s="46"/>
      <c r="K216" s="34"/>
      <c r="L216" s="265"/>
    </row>
    <row r="217" spans="1:12" s="28" customFormat="1" ht="12.75">
      <c r="A217" s="342" t="s">
        <v>268</v>
      </c>
      <c r="B217" s="342"/>
      <c r="C217" s="25">
        <v>3862.456732693582</v>
      </c>
      <c r="D217" s="247"/>
      <c r="E217" s="25">
        <v>3774.214336243877</v>
      </c>
      <c r="F217" s="247"/>
      <c r="G217" s="27" t="s">
        <v>19</v>
      </c>
      <c r="H217" s="252"/>
      <c r="I217" s="27" t="s">
        <v>19</v>
      </c>
      <c r="J217" s="27" t="s">
        <v>19</v>
      </c>
      <c r="K217" s="25">
        <v>-23565754</v>
      </c>
      <c r="L217" s="265"/>
    </row>
    <row r="218" spans="1:12" s="28" customFormat="1" ht="12.75">
      <c r="A218" s="343" t="s">
        <v>264</v>
      </c>
      <c r="B218" s="343"/>
      <c r="C218" s="29">
        <v>2627.696899911426</v>
      </c>
      <c r="D218" s="244"/>
      <c r="E218" s="29">
        <v>2363.2476004041423</v>
      </c>
      <c r="F218" s="244"/>
      <c r="G218" s="31" t="s">
        <v>19</v>
      </c>
      <c r="H218" s="253"/>
      <c r="I218" s="31" t="s">
        <v>19</v>
      </c>
      <c r="J218" s="31" t="s">
        <v>19</v>
      </c>
      <c r="K218" s="29">
        <v>14269621</v>
      </c>
      <c r="L218" s="265"/>
    </row>
    <row r="219" spans="1:12" s="28" customFormat="1" ht="12.75">
      <c r="A219" s="343" t="s">
        <v>269</v>
      </c>
      <c r="B219" s="343"/>
      <c r="C219" s="29">
        <v>3637.266860688373</v>
      </c>
      <c r="D219" s="244"/>
      <c r="E219" s="29">
        <v>2878.1373621716707</v>
      </c>
      <c r="F219" s="244"/>
      <c r="G219" s="31" t="s">
        <v>19</v>
      </c>
      <c r="H219" s="253"/>
      <c r="I219" s="31" t="s">
        <v>19</v>
      </c>
      <c r="J219" s="31" t="s">
        <v>19</v>
      </c>
      <c r="K219" s="29">
        <v>-920994</v>
      </c>
      <c r="L219" s="265"/>
    </row>
    <row r="220" spans="1:12" s="28" customFormat="1" ht="12.75">
      <c r="A220" s="343" t="s">
        <v>262</v>
      </c>
      <c r="B220" s="343"/>
      <c r="C220" s="29">
        <v>3112.3389342529035</v>
      </c>
      <c r="D220" s="244"/>
      <c r="E220" s="29">
        <v>3681.9219318694054</v>
      </c>
      <c r="F220" s="244"/>
      <c r="G220" s="31" t="s">
        <v>19</v>
      </c>
      <c r="H220" s="253"/>
      <c r="I220" s="31" t="s">
        <v>19</v>
      </c>
      <c r="J220" s="31" t="s">
        <v>19</v>
      </c>
      <c r="K220" s="29">
        <v>9437508</v>
      </c>
      <c r="L220" s="265"/>
    </row>
    <row r="221" spans="1:12" s="28" customFormat="1" ht="12.75">
      <c r="A221" s="344" t="s">
        <v>261</v>
      </c>
      <c r="B221" s="344"/>
      <c r="C221" s="37">
        <v>4747.723072723383</v>
      </c>
      <c r="D221" s="245"/>
      <c r="E221" s="47">
        <v>4666.467359999424</v>
      </c>
      <c r="F221" s="245"/>
      <c r="G221" s="39" t="s">
        <v>19</v>
      </c>
      <c r="H221" s="254"/>
      <c r="I221" s="39" t="s">
        <v>19</v>
      </c>
      <c r="J221" s="39" t="s">
        <v>19</v>
      </c>
      <c r="K221" s="37">
        <v>-46351889</v>
      </c>
      <c r="L221" s="265"/>
    </row>
    <row r="222" spans="1:12" s="50" customFormat="1" ht="5.25">
      <c r="A222" s="384"/>
      <c r="B222" s="384"/>
      <c r="C222" s="384"/>
      <c r="D222" s="384"/>
      <c r="E222" s="384"/>
      <c r="F222" s="384"/>
      <c r="G222" s="384"/>
      <c r="H222" s="384"/>
      <c r="I222" s="384"/>
      <c r="J222" s="384"/>
      <c r="K222" s="384"/>
      <c r="L222" s="267"/>
    </row>
    <row r="223" spans="1:12" s="28" customFormat="1" ht="12" customHeight="1">
      <c r="A223" s="361" t="s">
        <v>709</v>
      </c>
      <c r="B223" s="362"/>
      <c r="C223" s="362"/>
      <c r="D223" s="362"/>
      <c r="E223" s="362"/>
      <c r="F223" s="362"/>
      <c r="G223" s="362"/>
      <c r="H223" s="362"/>
      <c r="I223" s="362"/>
      <c r="J223" s="362"/>
      <c r="K223" s="362"/>
      <c r="L223" s="178"/>
    </row>
    <row r="224" spans="1:12" s="28" customFormat="1" ht="12.75">
      <c r="A224" s="374" t="s">
        <v>737</v>
      </c>
      <c r="B224" s="362"/>
      <c r="C224" s="362"/>
      <c r="D224" s="362"/>
      <c r="E224" s="362"/>
      <c r="F224" s="362"/>
      <c r="G224" s="362"/>
      <c r="H224" s="362"/>
      <c r="I224" s="362"/>
      <c r="J224" s="362"/>
      <c r="K224" s="362"/>
      <c r="L224" s="268"/>
    </row>
    <row r="225" spans="1:12" s="28" customFormat="1" ht="12.75">
      <c r="A225" s="374" t="s">
        <v>731</v>
      </c>
      <c r="B225" s="362"/>
      <c r="C225" s="362"/>
      <c r="D225" s="362"/>
      <c r="E225" s="362"/>
      <c r="F225" s="362"/>
      <c r="G225" s="362"/>
      <c r="H225" s="362"/>
      <c r="I225" s="362"/>
      <c r="J225" s="362"/>
      <c r="K225" s="362"/>
      <c r="L225" s="268"/>
    </row>
    <row r="226" spans="1:12" s="28" customFormat="1" ht="22.5" customHeight="1">
      <c r="A226" s="374" t="s">
        <v>794</v>
      </c>
      <c r="B226" s="362"/>
      <c r="C226" s="362"/>
      <c r="D226" s="362"/>
      <c r="E226" s="362"/>
      <c r="F226" s="362"/>
      <c r="G226" s="362"/>
      <c r="H226" s="362"/>
      <c r="I226" s="362"/>
      <c r="J226" s="362"/>
      <c r="K226" s="362"/>
      <c r="L226" s="268"/>
    </row>
    <row r="227" spans="1:12" s="28" customFormat="1" ht="22.5" customHeight="1">
      <c r="A227" s="374" t="s">
        <v>732</v>
      </c>
      <c r="B227" s="362"/>
      <c r="C227" s="362"/>
      <c r="D227" s="362"/>
      <c r="E227" s="362"/>
      <c r="F227" s="362"/>
      <c r="G227" s="362"/>
      <c r="H227" s="362"/>
      <c r="I227" s="362"/>
      <c r="J227" s="362"/>
      <c r="K227" s="362"/>
      <c r="L227" s="268"/>
    </row>
    <row r="228" spans="1:12" s="28" customFormat="1" ht="12.75">
      <c r="A228" s="374" t="s">
        <v>733</v>
      </c>
      <c r="B228" s="362"/>
      <c r="C228" s="362"/>
      <c r="D228" s="362"/>
      <c r="E228" s="362"/>
      <c r="F228" s="362"/>
      <c r="G228" s="362"/>
      <c r="H228" s="362"/>
      <c r="I228" s="362"/>
      <c r="J228" s="362"/>
      <c r="K228" s="362"/>
      <c r="L228" s="268"/>
    </row>
    <row r="229" spans="1:12" s="28" customFormat="1" ht="23.25" customHeight="1">
      <c r="A229" s="374" t="s">
        <v>734</v>
      </c>
      <c r="B229" s="362"/>
      <c r="C229" s="362"/>
      <c r="D229" s="362"/>
      <c r="E229" s="362"/>
      <c r="F229" s="362"/>
      <c r="G229" s="362"/>
      <c r="H229" s="362"/>
      <c r="I229" s="362"/>
      <c r="J229" s="362"/>
      <c r="K229" s="362"/>
      <c r="L229" s="268"/>
    </row>
    <row r="230" spans="1:12" s="28" customFormat="1" ht="12" customHeight="1">
      <c r="A230" s="405" t="s">
        <v>768</v>
      </c>
      <c r="B230" s="405"/>
      <c r="C230" s="405"/>
      <c r="D230" s="405"/>
      <c r="E230" s="405"/>
      <c r="F230" s="405"/>
      <c r="G230" s="405"/>
      <c r="H230" s="405"/>
      <c r="I230" s="405"/>
      <c r="J230" s="405"/>
      <c r="K230" s="405"/>
      <c r="L230" s="268"/>
    </row>
    <row r="231" spans="1:12" s="28" customFormat="1" ht="13.5" customHeight="1">
      <c r="A231" s="374" t="s">
        <v>761</v>
      </c>
      <c r="B231" s="362"/>
      <c r="C231" s="362"/>
      <c r="D231" s="362"/>
      <c r="E231" s="362"/>
      <c r="F231" s="362"/>
      <c r="G231" s="362"/>
      <c r="H231" s="362"/>
      <c r="I231" s="362"/>
      <c r="J231" s="362"/>
      <c r="K231" s="362"/>
      <c r="L231" s="268"/>
    </row>
    <row r="232" spans="1:12" s="28" customFormat="1" ht="21.75" customHeight="1">
      <c r="A232" s="374" t="s">
        <v>762</v>
      </c>
      <c r="B232" s="362"/>
      <c r="C232" s="362"/>
      <c r="D232" s="362"/>
      <c r="E232" s="362"/>
      <c r="F232" s="362"/>
      <c r="G232" s="362"/>
      <c r="H232" s="362"/>
      <c r="I232" s="362"/>
      <c r="J232" s="362"/>
      <c r="K232" s="362"/>
      <c r="L232" s="268"/>
    </row>
    <row r="233" spans="1:12" s="28" customFormat="1" ht="11.25" customHeight="1">
      <c r="A233" s="405" t="s">
        <v>769</v>
      </c>
      <c r="B233" s="405"/>
      <c r="C233" s="405"/>
      <c r="D233" s="405"/>
      <c r="E233" s="405"/>
      <c r="F233" s="405"/>
      <c r="G233" s="405"/>
      <c r="H233" s="405"/>
      <c r="I233" s="405"/>
      <c r="J233" s="405"/>
      <c r="K233" s="405"/>
      <c r="L233" s="268"/>
    </row>
    <row r="234" spans="1:12" s="28" customFormat="1" ht="24" customHeight="1">
      <c r="A234" s="374" t="s">
        <v>764</v>
      </c>
      <c r="B234" s="362"/>
      <c r="C234" s="362"/>
      <c r="D234" s="362"/>
      <c r="E234" s="362"/>
      <c r="F234" s="362"/>
      <c r="G234" s="362"/>
      <c r="H234" s="362"/>
      <c r="I234" s="362"/>
      <c r="J234" s="362"/>
      <c r="K234" s="362"/>
      <c r="L234" s="268"/>
    </row>
    <row r="235" spans="1:12" s="28" customFormat="1" ht="15" customHeight="1">
      <c r="A235" s="374" t="s">
        <v>765</v>
      </c>
      <c r="B235" s="362"/>
      <c r="C235" s="362"/>
      <c r="D235" s="362"/>
      <c r="E235" s="362"/>
      <c r="F235" s="362"/>
      <c r="G235" s="362"/>
      <c r="H235" s="362"/>
      <c r="I235" s="362"/>
      <c r="J235" s="362"/>
      <c r="K235" s="362"/>
      <c r="L235" s="268"/>
    </row>
    <row r="236" spans="1:12" s="28" customFormat="1" ht="12.75">
      <c r="A236" s="374" t="s">
        <v>766</v>
      </c>
      <c r="B236" s="362"/>
      <c r="C236" s="362"/>
      <c r="D236" s="362"/>
      <c r="E236" s="362"/>
      <c r="F236" s="362"/>
      <c r="G236" s="362"/>
      <c r="H236" s="362"/>
      <c r="I236" s="362"/>
      <c r="J236" s="362"/>
      <c r="K236" s="362"/>
      <c r="L236" s="268"/>
    </row>
    <row r="237" spans="1:12" s="52" customFormat="1" ht="5.25" customHeight="1">
      <c r="A237" s="363"/>
      <c r="B237" s="362"/>
      <c r="C237" s="362"/>
      <c r="D237" s="362"/>
      <c r="E237" s="362"/>
      <c r="F237" s="362"/>
      <c r="G237" s="362"/>
      <c r="H237" s="362"/>
      <c r="I237" s="362"/>
      <c r="J237" s="362"/>
      <c r="K237" s="362"/>
      <c r="L237" s="269"/>
    </row>
    <row r="238" spans="1:12" s="28" customFormat="1" ht="12.75">
      <c r="A238" s="361" t="s">
        <v>271</v>
      </c>
      <c r="B238" s="362"/>
      <c r="C238" s="362"/>
      <c r="D238" s="362"/>
      <c r="E238" s="362"/>
      <c r="F238" s="362"/>
      <c r="G238" s="362"/>
      <c r="H238" s="362"/>
      <c r="I238" s="362"/>
      <c r="J238" s="362"/>
      <c r="K238" s="362"/>
      <c r="L238" s="178"/>
    </row>
    <row r="239" spans="1:12" s="28" customFormat="1" ht="5.25" customHeight="1">
      <c r="A239" s="364"/>
      <c r="B239" s="364"/>
      <c r="C239" s="364"/>
      <c r="D239" s="364"/>
      <c r="E239" s="364"/>
      <c r="F239" s="364"/>
      <c r="G239" s="364"/>
      <c r="H239" s="364"/>
      <c r="I239" s="364"/>
      <c r="J239" s="364"/>
      <c r="K239" s="364"/>
      <c r="L239" s="178"/>
    </row>
    <row r="240" spans="1:12" s="52" customFormat="1" ht="12" customHeight="1">
      <c r="A240" s="361" t="s">
        <v>730</v>
      </c>
      <c r="B240" s="361"/>
      <c r="C240" s="361"/>
      <c r="D240" s="361"/>
      <c r="E240" s="361"/>
      <c r="F240" s="361"/>
      <c r="G240" s="361"/>
      <c r="H240" s="361"/>
      <c r="I240" s="361"/>
      <c r="J240" s="361"/>
      <c r="K240" s="361"/>
      <c r="L240" s="269"/>
    </row>
    <row r="241" spans="1:12" s="28" customFormat="1" ht="11.25" customHeight="1">
      <c r="A241" s="361" t="s">
        <v>615</v>
      </c>
      <c r="B241" s="362"/>
      <c r="C241" s="362"/>
      <c r="D241" s="362"/>
      <c r="E241" s="362"/>
      <c r="F241" s="362"/>
      <c r="G241" s="362"/>
      <c r="H241" s="362"/>
      <c r="I241" s="362"/>
      <c r="J241" s="362"/>
      <c r="K241" s="362"/>
      <c r="L241" s="178"/>
    </row>
    <row r="243" ht="12.75">
      <c r="B243" s="241"/>
    </row>
  </sheetData>
  <sheetProtection/>
  <mergeCells count="210">
    <mergeCell ref="A8:B8"/>
    <mergeCell ref="C8:K8"/>
    <mergeCell ref="A236:K236"/>
    <mergeCell ref="A237:K237"/>
    <mergeCell ref="A238:K238"/>
    <mergeCell ref="A222:K222"/>
    <mergeCell ref="A223:K223"/>
    <mergeCell ref="A224:K224"/>
    <mergeCell ref="A225:K225"/>
    <mergeCell ref="A226:K226"/>
    <mergeCell ref="A241:K241"/>
    <mergeCell ref="A228:K228"/>
    <mergeCell ref="A229:K229"/>
    <mergeCell ref="A231:K231"/>
    <mergeCell ref="A232:K232"/>
    <mergeCell ref="A234:K234"/>
    <mergeCell ref="A235:K235"/>
    <mergeCell ref="A240:K240"/>
    <mergeCell ref="A239:K239"/>
    <mergeCell ref="A227:K227"/>
    <mergeCell ref="A233:K233"/>
    <mergeCell ref="A230:K230"/>
    <mergeCell ref="A215:B215"/>
    <mergeCell ref="A217:B217"/>
    <mergeCell ref="A218:B218"/>
    <mergeCell ref="A219:B219"/>
    <mergeCell ref="A220:B220"/>
    <mergeCell ref="A221:B221"/>
    <mergeCell ref="A209:B209"/>
    <mergeCell ref="A210:B210"/>
    <mergeCell ref="A211:B211"/>
    <mergeCell ref="A212:B212"/>
    <mergeCell ref="A213:B213"/>
    <mergeCell ref="A214:B214"/>
    <mergeCell ref="A202:B202"/>
    <mergeCell ref="A203:B203"/>
    <mergeCell ref="A204:B204"/>
    <mergeCell ref="A205:B205"/>
    <mergeCell ref="A207:B207"/>
    <mergeCell ref="A208:B208"/>
    <mergeCell ref="A196:B196"/>
    <mergeCell ref="A197:B197"/>
    <mergeCell ref="A198:B198"/>
    <mergeCell ref="A199:B199"/>
    <mergeCell ref="A200:B200"/>
    <mergeCell ref="A201:B201"/>
    <mergeCell ref="A189:B189"/>
    <mergeCell ref="A190:B190"/>
    <mergeCell ref="A191:B191"/>
    <mergeCell ref="A192:B192"/>
    <mergeCell ref="A194:B194"/>
    <mergeCell ref="A195:B195"/>
    <mergeCell ref="A182:B182"/>
    <mergeCell ref="A183:B183"/>
    <mergeCell ref="A184:B184"/>
    <mergeCell ref="A185:B185"/>
    <mergeCell ref="A186:B186"/>
    <mergeCell ref="A187:B187"/>
    <mergeCell ref="A175:B175"/>
    <mergeCell ref="A176:B176"/>
    <mergeCell ref="A177:B177"/>
    <mergeCell ref="A178:B178"/>
    <mergeCell ref="A179:B179"/>
    <mergeCell ref="A181:B181"/>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6:B156"/>
    <mergeCell ref="A157:B157"/>
    <mergeCell ref="A158:B158"/>
    <mergeCell ref="A159:B159"/>
    <mergeCell ref="A160:B160"/>
    <mergeCell ref="A162:B162"/>
    <mergeCell ref="A149:B149"/>
    <mergeCell ref="A150:B150"/>
    <mergeCell ref="A152:B152"/>
    <mergeCell ref="A153:B153"/>
    <mergeCell ref="A154:B154"/>
    <mergeCell ref="A155:B155"/>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8:B118"/>
    <mergeCell ref="A119:B119"/>
    <mergeCell ref="A120:B120"/>
    <mergeCell ref="A121:B121"/>
    <mergeCell ref="A123:B123"/>
    <mergeCell ref="A124:B124"/>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3:B63"/>
    <mergeCell ref="A64:B64"/>
    <mergeCell ref="A65:B65"/>
    <mergeCell ref="A66:B66"/>
    <mergeCell ref="A67:B67"/>
    <mergeCell ref="A69:B69"/>
    <mergeCell ref="A57:B57"/>
    <mergeCell ref="A58:B58"/>
    <mergeCell ref="A59:B59"/>
    <mergeCell ref="A60:B60"/>
    <mergeCell ref="A61:B61"/>
    <mergeCell ref="A62:B62"/>
    <mergeCell ref="A46:B46"/>
    <mergeCell ref="A51:B51"/>
    <mergeCell ref="A52:B52"/>
    <mergeCell ref="A53:B53"/>
    <mergeCell ref="A54:B54"/>
    <mergeCell ref="A56:B56"/>
    <mergeCell ref="A37:B37"/>
    <mergeCell ref="A38:B38"/>
    <mergeCell ref="A39:B39"/>
    <mergeCell ref="A41:B41"/>
    <mergeCell ref="A42:B42"/>
    <mergeCell ref="A43:B43"/>
    <mergeCell ref="A23:B23"/>
    <mergeCell ref="A24:B24"/>
    <mergeCell ref="A25:B25"/>
    <mergeCell ref="A28:B28"/>
    <mergeCell ref="A31:B31"/>
    <mergeCell ref="A32:B32"/>
    <mergeCell ref="A9:B9"/>
    <mergeCell ref="A11:B11"/>
    <mergeCell ref="A12:B12"/>
    <mergeCell ref="A16:B16"/>
    <mergeCell ref="A20:B20"/>
    <mergeCell ref="A22:B22"/>
    <mergeCell ref="A10:B10"/>
    <mergeCell ref="A1:K1"/>
    <mergeCell ref="A2:K2"/>
    <mergeCell ref="A3:K3"/>
    <mergeCell ref="A4:K4"/>
    <mergeCell ref="A7:B7"/>
    <mergeCell ref="A6:B6"/>
    <mergeCell ref="A5:B5"/>
  </mergeCells>
  <printOptions/>
  <pageMargins left="0.7" right="0.7" top="0.75" bottom="0.75" header="0.3" footer="0.3"/>
  <pageSetup horizontalDpi="600" verticalDpi="600" orientation="portrait" paperSize="9" r:id="rId1"/>
  <ignoredErrors>
    <ignoredError sqref="C7 E7 G7 K7 D62 F62 H62 D85 D93 F93 H93 F114 D148 F148 H148 D192 D199" numberStoredAsText="1"/>
  </ignoredErrors>
</worksheet>
</file>

<file path=xl/worksheets/sheet11.xml><?xml version="1.0" encoding="utf-8"?>
<worksheet xmlns="http://schemas.openxmlformats.org/spreadsheetml/2006/main" xmlns:r="http://schemas.openxmlformats.org/officeDocument/2006/relationships">
  <dimension ref="A1:O241"/>
  <sheetViews>
    <sheetView zoomScalePageLayoutView="0" workbookViewId="0" topLeftCell="A1">
      <pane ySplit="9" topLeftCell="A10" activePane="bottomLeft" state="frozen"/>
      <selection pane="topLeft" activeCell="A1" sqref="A1:M1"/>
      <selection pane="bottomLeft" activeCell="A1" sqref="A1:N1"/>
    </sheetView>
  </sheetViews>
  <sheetFormatPr defaultColWidth="9.140625" defaultRowHeight="12.75"/>
  <cols>
    <col min="1" max="1" width="1.7109375" style="1" customWidth="1"/>
    <col min="2" max="2" width="28.140625" style="1" customWidth="1"/>
    <col min="3" max="3" width="14.28125" style="2" customWidth="1"/>
    <col min="4" max="4" width="1.7109375" style="2" customWidth="1"/>
    <col min="5" max="5" width="14.28125" style="2" customWidth="1"/>
    <col min="6" max="6" width="1.7109375" style="2" customWidth="1"/>
    <col min="7" max="7" width="14.28125" style="4" customWidth="1"/>
    <col min="8" max="8" width="1.7109375" style="2" customWidth="1"/>
    <col min="9" max="9" width="14.28125" style="4" customWidth="1"/>
    <col min="10" max="10" width="1.7109375" style="2" customWidth="1"/>
    <col min="11" max="11" width="14.28125" style="2" customWidth="1"/>
    <col min="12" max="12" width="1.7109375" style="2" customWidth="1"/>
    <col min="13" max="13" width="14.28125" style="2" customWidth="1"/>
    <col min="14" max="14" width="1.7109375" style="2" customWidth="1"/>
    <col min="15" max="16384" width="9.140625" style="1" customWidth="1"/>
  </cols>
  <sheetData>
    <row r="1" spans="1:14" s="5" customFormat="1" ht="12.75" customHeight="1">
      <c r="A1" s="379"/>
      <c r="B1" s="379"/>
      <c r="C1" s="379"/>
      <c r="D1" s="379"/>
      <c r="E1" s="379"/>
      <c r="F1" s="379"/>
      <c r="G1" s="379"/>
      <c r="H1" s="379"/>
      <c r="I1" s="379"/>
      <c r="J1" s="379"/>
      <c r="K1" s="379"/>
      <c r="L1" s="379"/>
      <c r="M1" s="379"/>
      <c r="N1" s="379"/>
    </row>
    <row r="2" spans="1:14" s="5" customFormat="1" ht="30" customHeight="1">
      <c r="A2" s="408" t="s">
        <v>630</v>
      </c>
      <c r="B2" s="408"/>
      <c r="C2" s="408"/>
      <c r="D2" s="408"/>
      <c r="E2" s="408"/>
      <c r="F2" s="408"/>
      <c r="G2" s="408"/>
      <c r="H2" s="408"/>
      <c r="I2" s="409"/>
      <c r="J2" s="409"/>
      <c r="K2" s="409"/>
      <c r="L2" s="409"/>
      <c r="M2" s="409"/>
      <c r="N2" s="409"/>
    </row>
    <row r="3" spans="1:14" s="7" customFormat="1" ht="12.75" customHeight="1">
      <c r="A3" s="377"/>
      <c r="B3" s="377"/>
      <c r="C3" s="377"/>
      <c r="D3" s="377"/>
      <c r="E3" s="377"/>
      <c r="F3" s="377"/>
      <c r="G3" s="377"/>
      <c r="H3" s="377"/>
      <c r="I3" s="377"/>
      <c r="J3" s="377"/>
      <c r="K3" s="377"/>
      <c r="L3" s="377"/>
      <c r="M3" s="377"/>
      <c r="N3" s="377"/>
    </row>
    <row r="4" spans="1:14" s="7" customFormat="1" ht="12.75" customHeight="1">
      <c r="A4" s="370"/>
      <c r="B4" s="370"/>
      <c r="C4" s="370"/>
      <c r="D4" s="370"/>
      <c r="E4" s="370"/>
      <c r="F4" s="370"/>
      <c r="G4" s="370"/>
      <c r="H4" s="370"/>
      <c r="I4" s="370"/>
      <c r="J4" s="370"/>
      <c r="K4" s="370"/>
      <c r="L4" s="370"/>
      <c r="M4" s="370"/>
      <c r="N4" s="370"/>
    </row>
    <row r="5" spans="1:14" s="9" customFormat="1" ht="12" customHeight="1">
      <c r="A5" s="406"/>
      <c r="B5" s="406"/>
      <c r="C5" s="412" t="s">
        <v>1</v>
      </c>
      <c r="D5" s="413"/>
      <c r="E5" s="412" t="s">
        <v>2</v>
      </c>
      <c r="F5" s="413"/>
      <c r="G5" s="414" t="s">
        <v>3</v>
      </c>
      <c r="H5" s="415"/>
      <c r="I5" s="414" t="s">
        <v>4</v>
      </c>
      <c r="J5" s="416"/>
      <c r="K5" s="414" t="s">
        <v>5</v>
      </c>
      <c r="L5" s="415"/>
      <c r="M5" s="417" t="s">
        <v>6</v>
      </c>
      <c r="N5" s="418"/>
    </row>
    <row r="6" spans="1:14" s="14" customFormat="1" ht="12" customHeight="1">
      <c r="A6" s="419"/>
      <c r="B6" s="419"/>
      <c r="C6" s="420" t="s">
        <v>7</v>
      </c>
      <c r="D6" s="421"/>
      <c r="E6" s="420" t="s">
        <v>7</v>
      </c>
      <c r="F6" s="421"/>
      <c r="G6" s="422" t="s">
        <v>8</v>
      </c>
      <c r="H6" s="423"/>
      <c r="I6" s="422" t="s">
        <v>9</v>
      </c>
      <c r="J6" s="424"/>
      <c r="K6" s="422" t="s">
        <v>10</v>
      </c>
      <c r="L6" s="423"/>
      <c r="M6" s="425" t="s">
        <v>719</v>
      </c>
      <c r="N6" s="426"/>
    </row>
    <row r="7" spans="1:14" s="15" customFormat="1" ht="12" customHeight="1">
      <c r="A7" s="407"/>
      <c r="B7" s="407"/>
      <c r="C7" s="427" t="s">
        <v>710</v>
      </c>
      <c r="D7" s="428"/>
      <c r="E7" s="427" t="s">
        <v>697</v>
      </c>
      <c r="F7" s="428"/>
      <c r="G7" s="427" t="s">
        <v>717</v>
      </c>
      <c r="H7" s="428"/>
      <c r="I7" s="427" t="s">
        <v>703</v>
      </c>
      <c r="J7" s="429"/>
      <c r="K7" s="427" t="s">
        <v>718</v>
      </c>
      <c r="L7" s="428"/>
      <c r="M7" s="427" t="s">
        <v>711</v>
      </c>
      <c r="N7" s="429"/>
    </row>
    <row r="8" spans="1:14" s="15" customFormat="1" ht="12" customHeight="1">
      <c r="A8" s="410"/>
      <c r="B8" s="410"/>
      <c r="C8" s="410"/>
      <c r="D8" s="410"/>
      <c r="E8" s="410"/>
      <c r="F8" s="410"/>
      <c r="G8" s="410"/>
      <c r="H8" s="410"/>
      <c r="I8" s="410"/>
      <c r="J8" s="410"/>
      <c r="K8" s="410"/>
      <c r="L8" s="410"/>
      <c r="M8" s="410"/>
      <c r="N8" s="410"/>
    </row>
    <row r="9" spans="1:14" s="17" customFormat="1" ht="12" customHeight="1">
      <c r="A9" s="340" t="s">
        <v>18</v>
      </c>
      <c r="B9" s="340"/>
      <c r="C9" s="169">
        <v>3652.2888563049855</v>
      </c>
      <c r="D9" s="169"/>
      <c r="E9" s="169">
        <v>3566.7507133550776</v>
      </c>
      <c r="F9" s="169"/>
      <c r="G9" s="212">
        <v>76.09033524873753</v>
      </c>
      <c r="H9" s="169"/>
      <c r="I9" s="212">
        <v>100</v>
      </c>
      <c r="J9" s="169"/>
      <c r="K9" s="169" t="s">
        <v>19</v>
      </c>
      <c r="L9" s="169"/>
      <c r="M9" s="169">
        <f>M11+M22+M37+M41+M51</f>
        <v>2000000</v>
      </c>
      <c r="N9" s="169"/>
    </row>
    <row r="10" spans="1:14" s="17" customFormat="1" ht="12" customHeight="1">
      <c r="A10" s="341"/>
      <c r="B10" s="341"/>
      <c r="C10" s="21"/>
      <c r="D10" s="21"/>
      <c r="E10" s="21"/>
      <c r="F10" s="21"/>
      <c r="G10" s="23"/>
      <c r="H10" s="21"/>
      <c r="I10" s="23"/>
      <c r="J10" s="21"/>
      <c r="K10" s="21"/>
      <c r="L10" s="21"/>
      <c r="M10" s="21"/>
      <c r="N10" s="21"/>
    </row>
    <row r="11" spans="1:14" s="24" customFormat="1" ht="12" customHeight="1">
      <c r="A11" s="342" t="s">
        <v>20</v>
      </c>
      <c r="B11" s="342"/>
      <c r="C11" s="25">
        <v>2470.120241506345</v>
      </c>
      <c r="D11" s="25"/>
      <c r="E11" s="25">
        <v>3771.3491151816206</v>
      </c>
      <c r="F11" s="25"/>
      <c r="G11" s="27" t="s">
        <v>19</v>
      </c>
      <c r="H11" s="25"/>
      <c r="I11" s="27" t="s">
        <v>19</v>
      </c>
      <c r="J11" s="25"/>
      <c r="K11" s="25" t="s">
        <v>19</v>
      </c>
      <c r="L11" s="25"/>
      <c r="M11" s="25">
        <f>M12+M16+M20</f>
        <v>21579431</v>
      </c>
      <c r="N11" s="25"/>
    </row>
    <row r="12" spans="1:14" s="28" customFormat="1" ht="12" customHeight="1">
      <c r="A12" s="343" t="s">
        <v>21</v>
      </c>
      <c r="B12" s="343"/>
      <c r="C12" s="29">
        <v>2591.396157735086</v>
      </c>
      <c r="D12" s="29"/>
      <c r="E12" s="29">
        <v>4385.174476658991</v>
      </c>
      <c r="F12" s="29"/>
      <c r="G12" s="31" t="s">
        <v>19</v>
      </c>
      <c r="H12" s="29"/>
      <c r="I12" s="31" t="s">
        <v>19</v>
      </c>
      <c r="J12" s="29"/>
      <c r="K12" s="29" t="s">
        <v>19</v>
      </c>
      <c r="L12" s="29"/>
      <c r="M12" s="29">
        <f>M13+M14+M15</f>
        <v>5654428</v>
      </c>
      <c r="N12" s="29"/>
    </row>
    <row r="13" spans="1:14" s="28" customFormat="1" ht="12" customHeight="1">
      <c r="A13" s="32"/>
      <c r="B13" s="33" t="s">
        <v>22</v>
      </c>
      <c r="C13" s="29">
        <v>2604.2062104311126</v>
      </c>
      <c r="D13" s="29"/>
      <c r="E13" s="29">
        <v>4253.389180074258</v>
      </c>
      <c r="F13" s="29"/>
      <c r="G13" s="31" t="s">
        <v>19</v>
      </c>
      <c r="H13" s="29"/>
      <c r="I13" s="31" t="s">
        <v>19</v>
      </c>
      <c r="J13" s="29"/>
      <c r="K13" s="29" t="s">
        <v>19</v>
      </c>
      <c r="L13" s="29"/>
      <c r="M13" s="29">
        <f>M195+M196+M198+M203+M204</f>
        <v>1178228</v>
      </c>
      <c r="N13" s="29"/>
    </row>
    <row r="14" spans="1:14" s="28" customFormat="1" ht="12" customHeight="1">
      <c r="A14" s="32"/>
      <c r="B14" s="33" t="s">
        <v>23</v>
      </c>
      <c r="C14" s="29">
        <v>2641.691692834713</v>
      </c>
      <c r="D14" s="29"/>
      <c r="E14" s="29">
        <v>4049.393255043661</v>
      </c>
      <c r="F14" s="29"/>
      <c r="G14" s="31" t="s">
        <v>19</v>
      </c>
      <c r="H14" s="29"/>
      <c r="I14" s="31" t="s">
        <v>19</v>
      </c>
      <c r="J14" s="29"/>
      <c r="K14" s="29" t="s">
        <v>19</v>
      </c>
      <c r="L14" s="29"/>
      <c r="M14" s="29">
        <f>+M199+M205</f>
        <v>2085194</v>
      </c>
      <c r="N14" s="29"/>
    </row>
    <row r="15" spans="1:14" s="28" customFormat="1" ht="12" customHeight="1">
      <c r="A15" s="32"/>
      <c r="B15" s="34" t="s">
        <v>24</v>
      </c>
      <c r="C15" s="29">
        <v>2520.1661237785015</v>
      </c>
      <c r="D15" s="29"/>
      <c r="E15" s="29">
        <v>4898.6898100633125</v>
      </c>
      <c r="F15" s="29"/>
      <c r="G15" s="31" t="s">
        <v>19</v>
      </c>
      <c r="H15" s="29"/>
      <c r="I15" s="31" t="s">
        <v>19</v>
      </c>
      <c r="J15" s="29"/>
      <c r="K15" s="29" t="s">
        <v>19</v>
      </c>
      <c r="L15" s="29"/>
      <c r="M15" s="29">
        <f>M197+M200+M201+M202</f>
        <v>2391006</v>
      </c>
      <c r="N15" s="29"/>
    </row>
    <row r="16" spans="1:14" s="28" customFormat="1" ht="12" customHeight="1">
      <c r="A16" s="343" t="s">
        <v>25</v>
      </c>
      <c r="B16" s="343"/>
      <c r="C16" s="29">
        <v>2476.675714285714</v>
      </c>
      <c r="D16" s="29"/>
      <c r="E16" s="29">
        <v>2911.1248165053858</v>
      </c>
      <c r="F16" s="29"/>
      <c r="G16" s="31" t="s">
        <v>19</v>
      </c>
      <c r="H16" s="29"/>
      <c r="I16" s="31" t="s">
        <v>19</v>
      </c>
      <c r="J16" s="29"/>
      <c r="K16" s="29" t="s">
        <v>19</v>
      </c>
      <c r="L16" s="29"/>
      <c r="M16" s="29">
        <f>M17+M18+M19</f>
        <v>4332509</v>
      </c>
      <c r="N16" s="29"/>
    </row>
    <row r="17" spans="1:14" s="28" customFormat="1" ht="12" customHeight="1">
      <c r="A17" s="32"/>
      <c r="B17" s="33" t="s">
        <v>26</v>
      </c>
      <c r="C17" s="29">
        <v>2640.875937680323</v>
      </c>
      <c r="D17" s="29"/>
      <c r="E17" s="29">
        <v>1908.2619856028793</v>
      </c>
      <c r="F17" s="29"/>
      <c r="G17" s="31" t="s">
        <v>19</v>
      </c>
      <c r="H17" s="29"/>
      <c r="I17" s="31" t="s">
        <v>19</v>
      </c>
      <c r="J17" s="29"/>
      <c r="K17" s="29" t="s">
        <v>19</v>
      </c>
      <c r="L17" s="29"/>
      <c r="M17" s="29">
        <f>+M191</f>
        <v>882943</v>
      </c>
      <c r="N17" s="29"/>
    </row>
    <row r="18" spans="1:14" s="28" customFormat="1" ht="12" customHeight="1">
      <c r="A18" s="32"/>
      <c r="B18" s="33" t="s">
        <v>27</v>
      </c>
      <c r="C18" s="29">
        <v>2523.042162162162</v>
      </c>
      <c r="D18" s="29"/>
      <c r="E18" s="29">
        <v>2571.078584801762</v>
      </c>
      <c r="F18" s="29"/>
      <c r="G18" s="31" t="s">
        <v>19</v>
      </c>
      <c r="H18" s="29"/>
      <c r="I18" s="31" t="s">
        <v>19</v>
      </c>
      <c r="J18" s="29"/>
      <c r="K18" s="29" t="s">
        <v>19</v>
      </c>
      <c r="L18" s="29"/>
      <c r="M18" s="29">
        <f>+M190</f>
        <v>1627792</v>
      </c>
      <c r="N18" s="29"/>
    </row>
    <row r="19" spans="1:14" s="28" customFormat="1" ht="12" customHeight="1">
      <c r="A19" s="35"/>
      <c r="B19" s="33" t="s">
        <v>28</v>
      </c>
      <c r="C19" s="29">
        <v>2293.067922657412</v>
      </c>
      <c r="D19" s="29"/>
      <c r="E19" s="29">
        <v>4059.217241725175</v>
      </c>
      <c r="F19" s="29"/>
      <c r="G19" s="31" t="s">
        <v>19</v>
      </c>
      <c r="H19" s="29"/>
      <c r="I19" s="31" t="s">
        <v>19</v>
      </c>
      <c r="J19" s="29"/>
      <c r="K19" s="29" t="s">
        <v>19</v>
      </c>
      <c r="L19" s="29"/>
      <c r="M19" s="29">
        <f>M192</f>
        <v>1821774</v>
      </c>
      <c r="N19" s="29"/>
    </row>
    <row r="20" spans="1:14" s="28" customFormat="1" ht="12" customHeight="1">
      <c r="A20" s="344" t="s">
        <v>29</v>
      </c>
      <c r="B20" s="344"/>
      <c r="C20" s="37">
        <v>2380.7140893967885</v>
      </c>
      <c r="D20" s="37"/>
      <c r="E20" s="37">
        <v>3688.7413619429717</v>
      </c>
      <c r="F20" s="37"/>
      <c r="G20" s="39" t="s">
        <v>19</v>
      </c>
      <c r="H20" s="37"/>
      <c r="I20" s="39" t="s">
        <v>19</v>
      </c>
      <c r="J20" s="37"/>
      <c r="K20" s="37" t="s">
        <v>19</v>
      </c>
      <c r="L20" s="37"/>
      <c r="M20" s="37">
        <f>M182+M183+M184+M168+M185+M186+M173+M187+M176</f>
        <v>11592494</v>
      </c>
      <c r="N20" s="37"/>
    </row>
    <row r="21" spans="1:14" s="28" customFormat="1" ht="12" customHeight="1">
      <c r="A21" s="35"/>
      <c r="B21" s="35"/>
      <c r="C21" s="35"/>
      <c r="D21" s="35"/>
      <c r="E21" s="35"/>
      <c r="F21" s="35"/>
      <c r="G21" s="41"/>
      <c r="H21" s="35"/>
      <c r="I21" s="41"/>
      <c r="J21" s="35"/>
      <c r="K21" s="35"/>
      <c r="L21" s="35"/>
      <c r="M21" s="35"/>
      <c r="N21" s="35"/>
    </row>
    <row r="22" spans="1:14" s="24" customFormat="1" ht="12" customHeight="1">
      <c r="A22" s="342" t="s">
        <v>691</v>
      </c>
      <c r="B22" s="342"/>
      <c r="C22" s="25">
        <v>3019.411061241795</v>
      </c>
      <c r="D22" s="25"/>
      <c r="E22" s="25">
        <v>4115.495863082122</v>
      </c>
      <c r="F22" s="25"/>
      <c r="G22" s="27" t="s">
        <v>19</v>
      </c>
      <c r="H22" s="25"/>
      <c r="I22" s="27" t="s">
        <v>19</v>
      </c>
      <c r="J22" s="25"/>
      <c r="K22" s="25" t="s">
        <v>19</v>
      </c>
      <c r="L22" s="25"/>
      <c r="M22" s="25">
        <f>M23+M24+M25+M28+M31+M32</f>
        <v>12311875</v>
      </c>
      <c r="N22" s="25"/>
    </row>
    <row r="23" spans="1:14" s="28" customFormat="1" ht="12" customHeight="1">
      <c r="A23" s="343" t="s">
        <v>31</v>
      </c>
      <c r="B23" s="343"/>
      <c r="C23" s="29">
        <v>3309.391037013634</v>
      </c>
      <c r="D23" s="29"/>
      <c r="E23" s="29">
        <v>3857.935680119582</v>
      </c>
      <c r="F23" s="29"/>
      <c r="G23" s="31" t="s">
        <v>19</v>
      </c>
      <c r="H23" s="29"/>
      <c r="I23" s="31" t="s">
        <v>19</v>
      </c>
      <c r="J23" s="29"/>
      <c r="K23" s="29" t="s">
        <v>19</v>
      </c>
      <c r="L23" s="29"/>
      <c r="M23" s="29">
        <f>M124+M126+M127+M137+M138+M140+M142+M144+M145</f>
        <v>746455</v>
      </c>
      <c r="N23" s="29"/>
    </row>
    <row r="24" spans="1:14" s="28" customFormat="1" ht="12" customHeight="1">
      <c r="A24" s="343" t="s">
        <v>32</v>
      </c>
      <c r="B24" s="343"/>
      <c r="C24" s="29">
        <v>2928.779143618111</v>
      </c>
      <c r="D24" s="29"/>
      <c r="E24" s="29">
        <v>8064.997852525252</v>
      </c>
      <c r="F24" s="29"/>
      <c r="G24" s="31" t="s">
        <v>19</v>
      </c>
      <c r="H24" s="29"/>
      <c r="I24" s="31" t="s">
        <v>19</v>
      </c>
      <c r="J24" s="29"/>
      <c r="K24" s="29" t="s">
        <v>19</v>
      </c>
      <c r="L24" s="29"/>
      <c r="M24" s="29">
        <f>M132</f>
        <v>371517</v>
      </c>
      <c r="N24" s="29"/>
    </row>
    <row r="25" spans="1:14" s="28" customFormat="1" ht="12" customHeight="1">
      <c r="A25" s="343" t="s">
        <v>33</v>
      </c>
      <c r="B25" s="343"/>
      <c r="C25" s="29">
        <v>2485.191189865033</v>
      </c>
      <c r="D25" s="29"/>
      <c r="E25" s="29">
        <v>3708.6115942629744</v>
      </c>
      <c r="F25" s="29"/>
      <c r="G25" s="31" t="s">
        <v>19</v>
      </c>
      <c r="H25" s="29"/>
      <c r="I25" s="31" t="s">
        <v>19</v>
      </c>
      <c r="J25" s="29"/>
      <c r="K25" s="29" t="s">
        <v>19</v>
      </c>
      <c r="L25" s="29"/>
      <c r="M25" s="29">
        <f>M26+M27</f>
        <v>4759927</v>
      </c>
      <c r="N25" s="29"/>
    </row>
    <row r="26" spans="1:14" s="28" customFormat="1" ht="12" customHeight="1">
      <c r="A26" s="42"/>
      <c r="B26" s="33" t="s">
        <v>34</v>
      </c>
      <c r="C26" s="29">
        <v>2471.9275521405048</v>
      </c>
      <c r="D26" s="29"/>
      <c r="E26" s="29">
        <v>13920.164498910675</v>
      </c>
      <c r="F26" s="29"/>
      <c r="G26" s="31" t="s">
        <v>19</v>
      </c>
      <c r="H26" s="29"/>
      <c r="I26" s="31" t="s">
        <v>19</v>
      </c>
      <c r="J26" s="29"/>
      <c r="K26" s="29" t="s">
        <v>19</v>
      </c>
      <c r="L26" s="29"/>
      <c r="M26" s="29">
        <f>M125+M129+M131+M139+M146+M150</f>
        <v>849335</v>
      </c>
      <c r="N26" s="29"/>
    </row>
    <row r="27" spans="1:14" s="28" customFormat="1" ht="12" customHeight="1">
      <c r="A27" s="35"/>
      <c r="B27" s="33" t="s">
        <v>35</v>
      </c>
      <c r="C27" s="29">
        <v>2486.27332975103</v>
      </c>
      <c r="D27" s="29"/>
      <c r="E27" s="29">
        <v>2867.4230114860015</v>
      </c>
      <c r="F27" s="29"/>
      <c r="G27" s="31" t="s">
        <v>19</v>
      </c>
      <c r="H27" s="29"/>
      <c r="I27" s="31" t="s">
        <v>19</v>
      </c>
      <c r="J27" s="29"/>
      <c r="K27" s="29" t="s">
        <v>19</v>
      </c>
      <c r="L27" s="29"/>
      <c r="M27" s="29">
        <f>M130+M133+M136+M147</f>
        <v>3910592</v>
      </c>
      <c r="N27" s="29"/>
    </row>
    <row r="28" spans="1:14" s="28" customFormat="1" ht="12" customHeight="1">
      <c r="A28" s="343" t="s">
        <v>36</v>
      </c>
      <c r="B28" s="343"/>
      <c r="C28" s="29">
        <v>2589.207204767064</v>
      </c>
      <c r="D28" s="29"/>
      <c r="E28" s="29">
        <v>5377.441428571428</v>
      </c>
      <c r="F28" s="29"/>
      <c r="G28" s="31" t="s">
        <v>19</v>
      </c>
      <c r="H28" s="29"/>
      <c r="I28" s="31" t="s">
        <v>19</v>
      </c>
      <c r="J28" s="29"/>
      <c r="K28" s="29" t="s">
        <v>19</v>
      </c>
      <c r="L28" s="29"/>
      <c r="M28" s="29">
        <f>M29+M30</f>
        <v>1571576</v>
      </c>
      <c r="N28" s="29"/>
    </row>
    <row r="29" spans="1:14" s="28" customFormat="1" ht="12" customHeight="1">
      <c r="A29" s="42"/>
      <c r="B29" s="33" t="s">
        <v>37</v>
      </c>
      <c r="C29" s="29">
        <v>2318.884885764499</v>
      </c>
      <c r="D29" s="29"/>
      <c r="E29" s="29">
        <v>6466.0606260720415</v>
      </c>
      <c r="F29" s="29"/>
      <c r="G29" s="31" t="s">
        <v>19</v>
      </c>
      <c r="H29" s="29"/>
      <c r="I29" s="31" t="s">
        <v>19</v>
      </c>
      <c r="J29" s="29"/>
      <c r="K29" s="29" t="s">
        <v>19</v>
      </c>
      <c r="L29" s="29"/>
      <c r="M29" s="29">
        <f>+M128</f>
        <v>598663</v>
      </c>
      <c r="N29" s="29"/>
    </row>
    <row r="30" spans="1:14" s="28" customFormat="1" ht="12" customHeight="1">
      <c r="A30" s="35"/>
      <c r="B30" s="33" t="s">
        <v>38</v>
      </c>
      <c r="C30" s="29">
        <v>2709.6562255285826</v>
      </c>
      <c r="D30" s="29"/>
      <c r="E30" s="29">
        <v>4877.114276704769</v>
      </c>
      <c r="F30" s="29"/>
      <c r="G30" s="31" t="s">
        <v>19</v>
      </c>
      <c r="H30" s="29"/>
      <c r="I30" s="31" t="s">
        <v>19</v>
      </c>
      <c r="J30" s="29"/>
      <c r="K30" s="29" t="s">
        <v>19</v>
      </c>
      <c r="L30" s="29"/>
      <c r="M30" s="29">
        <f>M148</f>
        <v>972913</v>
      </c>
      <c r="N30" s="29"/>
    </row>
    <row r="31" spans="1:14" s="28" customFormat="1" ht="12" customHeight="1">
      <c r="A31" s="343" t="s">
        <v>39</v>
      </c>
      <c r="B31" s="343"/>
      <c r="C31" s="29">
        <v>2491.1755725190837</v>
      </c>
      <c r="D31" s="29"/>
      <c r="E31" s="29">
        <v>6609.009773635153</v>
      </c>
      <c r="F31" s="29"/>
      <c r="G31" s="31" t="s">
        <v>19</v>
      </c>
      <c r="H31" s="29"/>
      <c r="I31" s="31" t="s">
        <v>19</v>
      </c>
      <c r="J31" s="29"/>
      <c r="K31" s="29" t="s">
        <v>19</v>
      </c>
      <c r="L31" s="29"/>
      <c r="M31" s="29">
        <f>M134+M135+M141+M143+M149</f>
        <v>749986</v>
      </c>
      <c r="N31" s="29"/>
    </row>
    <row r="32" spans="1:14" s="28" customFormat="1" ht="12" customHeight="1">
      <c r="A32" s="343" t="s">
        <v>692</v>
      </c>
      <c r="B32" s="343"/>
      <c r="C32" s="29">
        <v>2497.8997937435547</v>
      </c>
      <c r="D32" s="29"/>
      <c r="E32" s="29">
        <v>2273.0391475409842</v>
      </c>
      <c r="F32" s="29"/>
      <c r="G32" s="31" t="s">
        <v>19</v>
      </c>
      <c r="H32" s="29"/>
      <c r="I32" s="31" t="s">
        <v>19</v>
      </c>
      <c r="J32" s="29"/>
      <c r="K32" s="29" t="s">
        <v>19</v>
      </c>
      <c r="L32" s="29"/>
      <c r="M32" s="29">
        <f>M33+M34+M35</f>
        <v>4112414</v>
      </c>
      <c r="N32" s="29"/>
    </row>
    <row r="33" spans="1:14" s="28" customFormat="1" ht="12" customHeight="1">
      <c r="A33" s="42"/>
      <c r="B33" s="33" t="s">
        <v>41</v>
      </c>
      <c r="C33" s="29">
        <v>2708.9783783783782</v>
      </c>
      <c r="D33" s="29"/>
      <c r="E33" s="29">
        <v>7227.202400756144</v>
      </c>
      <c r="F33" s="29"/>
      <c r="G33" s="31" t="s">
        <v>19</v>
      </c>
      <c r="H33" s="29"/>
      <c r="I33" s="31" t="s">
        <v>19</v>
      </c>
      <c r="J33" s="29"/>
      <c r="K33" s="29" t="s">
        <v>19</v>
      </c>
      <c r="L33" s="29"/>
      <c r="M33" s="29">
        <f>M158</f>
        <v>233462</v>
      </c>
      <c r="N33" s="29"/>
    </row>
    <row r="34" spans="1:14" s="28" customFormat="1" ht="12" customHeight="1">
      <c r="A34" s="32"/>
      <c r="B34" s="33" t="s">
        <v>42</v>
      </c>
      <c r="C34" s="29">
        <v>3076.1188118811883</v>
      </c>
      <c r="D34" s="29"/>
      <c r="E34" s="29">
        <v>13696.889207920787</v>
      </c>
      <c r="F34" s="29"/>
      <c r="G34" s="31" t="s">
        <v>19</v>
      </c>
      <c r="H34" s="29"/>
      <c r="I34" s="31" t="s">
        <v>19</v>
      </c>
      <c r="J34" s="29"/>
      <c r="K34" s="29" t="s">
        <v>19</v>
      </c>
      <c r="L34" s="29"/>
      <c r="M34" s="29">
        <f>M154+M155+M156+M159</f>
        <v>51015</v>
      </c>
      <c r="N34" s="29"/>
    </row>
    <row r="35" spans="1:14" s="28" customFormat="1" ht="12" customHeight="1">
      <c r="A35" s="32"/>
      <c r="B35" s="43" t="s">
        <v>693</v>
      </c>
      <c r="C35" s="37">
        <v>2451.6739774748075</v>
      </c>
      <c r="D35" s="37"/>
      <c r="E35" s="37">
        <v>1299.8223084518174</v>
      </c>
      <c r="F35" s="37"/>
      <c r="G35" s="39" t="s">
        <v>19</v>
      </c>
      <c r="H35" s="37"/>
      <c r="I35" s="39" t="s">
        <v>19</v>
      </c>
      <c r="J35" s="37"/>
      <c r="K35" s="37" t="s">
        <v>19</v>
      </c>
      <c r="L35" s="37"/>
      <c r="M35" s="37">
        <f>M153+M157+M160</f>
        <v>3827937</v>
      </c>
      <c r="N35" s="37"/>
    </row>
    <row r="36" spans="1:14" s="28" customFormat="1" ht="12" customHeight="1">
      <c r="A36" s="35"/>
      <c r="B36" s="35"/>
      <c r="C36" s="35"/>
      <c r="D36" s="35"/>
      <c r="E36" s="35"/>
      <c r="F36" s="35"/>
      <c r="G36" s="41"/>
      <c r="H36" s="35"/>
      <c r="I36" s="41"/>
      <c r="J36" s="35"/>
      <c r="K36" s="35"/>
      <c r="L36" s="35"/>
      <c r="M36" s="35"/>
      <c r="N36" s="35"/>
    </row>
    <row r="37" spans="1:14" s="24" customFormat="1" ht="12" customHeight="1">
      <c r="A37" s="342" t="s">
        <v>44</v>
      </c>
      <c r="B37" s="342"/>
      <c r="C37" s="25">
        <v>2591.0717730010074</v>
      </c>
      <c r="D37" s="25"/>
      <c r="E37" s="25">
        <v>2366.0664708630648</v>
      </c>
      <c r="F37" s="25"/>
      <c r="G37" s="27" t="s">
        <v>19</v>
      </c>
      <c r="H37" s="25"/>
      <c r="I37" s="27" t="s">
        <v>19</v>
      </c>
      <c r="J37" s="25"/>
      <c r="K37" s="25" t="s">
        <v>19</v>
      </c>
      <c r="L37" s="25"/>
      <c r="M37" s="25">
        <f>M38+M39</f>
        <v>11088501</v>
      </c>
      <c r="N37" s="25"/>
    </row>
    <row r="38" spans="1:14" s="28" customFormat="1" ht="12" customHeight="1">
      <c r="A38" s="343" t="s">
        <v>45</v>
      </c>
      <c r="B38" s="343"/>
      <c r="C38" s="29">
        <v>2588.063122117019</v>
      </c>
      <c r="D38" s="29"/>
      <c r="E38" s="29">
        <v>2480.3406928672603</v>
      </c>
      <c r="F38" s="29"/>
      <c r="G38" s="31" t="s">
        <v>19</v>
      </c>
      <c r="H38" s="29"/>
      <c r="I38" s="31" t="s">
        <v>19</v>
      </c>
      <c r="J38" s="29"/>
      <c r="K38" s="29" t="s">
        <v>19</v>
      </c>
      <c r="L38" s="29"/>
      <c r="M38" s="29">
        <f>M163+M164+M166+M167+M169+M172+M174+M175+M178+M179</f>
        <v>9962883</v>
      </c>
      <c r="N38" s="29"/>
    </row>
    <row r="39" spans="1:14" s="28" customFormat="1" ht="12" customHeight="1">
      <c r="A39" s="344" t="s">
        <v>46</v>
      </c>
      <c r="B39" s="344"/>
      <c r="C39" s="37">
        <v>2613.723268141108</v>
      </c>
      <c r="D39" s="37"/>
      <c r="E39" s="37">
        <v>1490.2864949402026</v>
      </c>
      <c r="F39" s="37"/>
      <c r="G39" s="39" t="s">
        <v>19</v>
      </c>
      <c r="H39" s="37"/>
      <c r="I39" s="39" t="s">
        <v>19</v>
      </c>
      <c r="J39" s="37"/>
      <c r="K39" s="37" t="s">
        <v>19</v>
      </c>
      <c r="L39" s="37"/>
      <c r="M39" s="37">
        <f>+M165+M170+M177</f>
        <v>1125618</v>
      </c>
      <c r="N39" s="37"/>
    </row>
    <row r="40" spans="1:14" s="28" customFormat="1" ht="12" customHeight="1">
      <c r="A40" s="35"/>
      <c r="B40" s="35"/>
      <c r="C40" s="35"/>
      <c r="D40" s="35"/>
      <c r="E40" s="35"/>
      <c r="F40" s="35"/>
      <c r="G40" s="41"/>
      <c r="H40" s="35"/>
      <c r="I40" s="41"/>
      <c r="J40" s="35"/>
      <c r="K40" s="35"/>
      <c r="L40" s="35"/>
      <c r="M40" s="35"/>
      <c r="N40" s="35"/>
    </row>
    <row r="41" spans="1:14" s="24" customFormat="1" ht="12" customHeight="1">
      <c r="A41" s="342" t="s">
        <v>47</v>
      </c>
      <c r="B41" s="342"/>
      <c r="C41" s="25">
        <v>4620.041835946441</v>
      </c>
      <c r="D41" s="25"/>
      <c r="E41" s="25">
        <v>3985.566237402096</v>
      </c>
      <c r="F41" s="25"/>
      <c r="G41" s="27" t="s">
        <v>19</v>
      </c>
      <c r="H41" s="25"/>
      <c r="I41" s="27" t="s">
        <v>19</v>
      </c>
      <c r="J41" s="25"/>
      <c r="K41" s="25" t="s">
        <v>19</v>
      </c>
      <c r="L41" s="25"/>
      <c r="M41" s="25">
        <f>M42+M43+M46</f>
        <v>-42721871</v>
      </c>
      <c r="N41" s="25"/>
    </row>
    <row r="42" spans="1:14" s="28" customFormat="1" ht="12" customHeight="1">
      <c r="A42" s="343" t="s">
        <v>48</v>
      </c>
      <c r="B42" s="343"/>
      <c r="C42" s="29">
        <v>5206.596626984127</v>
      </c>
      <c r="D42" s="29"/>
      <c r="E42" s="29">
        <v>4447.716044653547</v>
      </c>
      <c r="F42" s="29"/>
      <c r="G42" s="31" t="s">
        <v>19</v>
      </c>
      <c r="H42" s="29"/>
      <c r="I42" s="31" t="s">
        <v>19</v>
      </c>
      <c r="J42" s="29"/>
      <c r="K42" s="29" t="s">
        <v>19</v>
      </c>
      <c r="L42" s="29"/>
      <c r="M42" s="29">
        <f>M81+M82+M85+M86+M88+M90+M92+M93+M97+M99+M104+M105+M109+M112+M115+M117+M120+M121</f>
        <v>-43699730</v>
      </c>
      <c r="N42" s="29"/>
    </row>
    <row r="43" spans="1:14" s="28" customFormat="1" ht="12" customHeight="1">
      <c r="A43" s="346" t="s">
        <v>49</v>
      </c>
      <c r="B43" s="346"/>
      <c r="C43" s="29">
        <v>3377.6195462478186</v>
      </c>
      <c r="D43" s="29"/>
      <c r="E43" s="29">
        <v>2236.735355380059</v>
      </c>
      <c r="F43" s="29"/>
      <c r="G43" s="31" t="s">
        <v>19</v>
      </c>
      <c r="H43" s="29"/>
      <c r="I43" s="31" t="s">
        <v>19</v>
      </c>
      <c r="J43" s="29"/>
      <c r="K43" s="29" t="s">
        <v>19</v>
      </c>
      <c r="L43" s="29"/>
      <c r="M43" s="29">
        <f>M44+M45</f>
        <v>-378431</v>
      </c>
      <c r="N43" s="29"/>
    </row>
    <row r="44" spans="1:14" s="28" customFormat="1" ht="12" customHeight="1">
      <c r="A44" s="43"/>
      <c r="B44" s="33" t="s">
        <v>50</v>
      </c>
      <c r="C44" s="29">
        <v>3896.9891965428938</v>
      </c>
      <c r="D44" s="29"/>
      <c r="E44" s="29">
        <v>1453.4958509645303</v>
      </c>
      <c r="F44" s="29"/>
      <c r="G44" s="31" t="s">
        <v>19</v>
      </c>
      <c r="H44" s="29"/>
      <c r="I44" s="31" t="s">
        <v>19</v>
      </c>
      <c r="J44" s="29"/>
      <c r="K44" s="29" t="s">
        <v>19</v>
      </c>
      <c r="L44" s="29"/>
      <c r="M44" s="29">
        <f>M75+M102+M91+M171+M95+M100+M118</f>
        <v>-3067237</v>
      </c>
      <c r="N44" s="29"/>
    </row>
    <row r="45" spans="1:14" s="28" customFormat="1" ht="12" customHeight="1">
      <c r="A45" s="43"/>
      <c r="B45" s="33" t="s">
        <v>51</v>
      </c>
      <c r="C45" s="29">
        <v>2678.110691959474</v>
      </c>
      <c r="D45" s="29"/>
      <c r="E45" s="29">
        <v>3304.532499469777</v>
      </c>
      <c r="F45" s="29"/>
      <c r="G45" s="31" t="s">
        <v>19</v>
      </c>
      <c r="H45" s="29"/>
      <c r="I45" s="31" t="s">
        <v>19</v>
      </c>
      <c r="J45" s="29"/>
      <c r="K45" s="29" t="s">
        <v>19</v>
      </c>
      <c r="L45" s="29"/>
      <c r="M45" s="29">
        <f>M83+M108+M110</f>
        <v>2688806</v>
      </c>
      <c r="N45" s="29"/>
    </row>
    <row r="46" spans="1:14" s="28" customFormat="1" ht="12" customHeight="1">
      <c r="A46" s="343" t="s">
        <v>53</v>
      </c>
      <c r="B46" s="343"/>
      <c r="C46" s="29">
        <v>3312.8682769147886</v>
      </c>
      <c r="D46" s="29"/>
      <c r="E46" s="29">
        <v>3777.1144547292747</v>
      </c>
      <c r="F46" s="29"/>
      <c r="G46" s="31" t="s">
        <v>19</v>
      </c>
      <c r="H46" s="29"/>
      <c r="I46" s="31" t="s">
        <v>19</v>
      </c>
      <c r="J46" s="29"/>
      <c r="K46" s="29" t="s">
        <v>19</v>
      </c>
      <c r="L46" s="29"/>
      <c r="M46" s="29">
        <f>M47+M48+M49</f>
        <v>1356290</v>
      </c>
      <c r="N46" s="29"/>
    </row>
    <row r="47" spans="1:14" s="28" customFormat="1" ht="12" customHeight="1">
      <c r="A47" s="43"/>
      <c r="B47" s="33" t="s">
        <v>54</v>
      </c>
      <c r="C47" s="29">
        <v>2671.578480524489</v>
      </c>
      <c r="D47" s="29"/>
      <c r="E47" s="29">
        <v>7088.5362295705045</v>
      </c>
      <c r="F47" s="29"/>
      <c r="G47" s="31" t="s">
        <v>19</v>
      </c>
      <c r="H47" s="29"/>
      <c r="I47" s="31" t="s">
        <v>19</v>
      </c>
      <c r="J47" s="29"/>
      <c r="K47" s="29" t="s">
        <v>19</v>
      </c>
      <c r="L47" s="29"/>
      <c r="M47" s="29">
        <f>+M71+M72+M80+M101</f>
        <v>845610</v>
      </c>
      <c r="N47" s="29"/>
    </row>
    <row r="48" spans="1:14" s="28" customFormat="1" ht="12" customHeight="1">
      <c r="A48" s="43"/>
      <c r="B48" s="33" t="s">
        <v>55</v>
      </c>
      <c r="C48" s="29">
        <v>2833.4446673353395</v>
      </c>
      <c r="D48" s="29"/>
      <c r="E48" s="29">
        <v>2864.6840465038467</v>
      </c>
      <c r="F48" s="29"/>
      <c r="G48" s="31" t="s">
        <v>19</v>
      </c>
      <c r="H48" s="29"/>
      <c r="I48" s="31" t="s">
        <v>19</v>
      </c>
      <c r="J48" s="29"/>
      <c r="K48" s="29" t="s">
        <v>19</v>
      </c>
      <c r="L48" s="29"/>
      <c r="M48" s="29">
        <f>M74+M76+M87+M89+M103+M107+M113+M116</f>
        <v>2218356</v>
      </c>
      <c r="N48" s="29"/>
    </row>
    <row r="49" spans="1:14" s="28" customFormat="1" ht="12" customHeight="1">
      <c r="A49" s="43"/>
      <c r="B49" s="43" t="s">
        <v>56</v>
      </c>
      <c r="C49" s="37">
        <v>3643.6060296371998</v>
      </c>
      <c r="D49" s="37"/>
      <c r="E49" s="37">
        <v>3538.374772094388</v>
      </c>
      <c r="F49" s="37"/>
      <c r="G49" s="39" t="s">
        <v>19</v>
      </c>
      <c r="H49" s="37"/>
      <c r="I49" s="39" t="s">
        <v>19</v>
      </c>
      <c r="J49" s="37"/>
      <c r="K49" s="37" t="s">
        <v>19</v>
      </c>
      <c r="L49" s="37"/>
      <c r="M49" s="37">
        <f>M70+M77+M84+M94+M106+M111+M119</f>
        <v>-1707676</v>
      </c>
      <c r="N49" s="37"/>
    </row>
    <row r="50" spans="1:14" s="28" customFormat="1" ht="12" customHeight="1">
      <c r="A50" s="34"/>
      <c r="B50" s="34"/>
      <c r="C50" s="34"/>
      <c r="D50" s="34"/>
      <c r="E50" s="34"/>
      <c r="F50" s="34"/>
      <c r="G50" s="46"/>
      <c r="H50" s="34"/>
      <c r="I50" s="46"/>
      <c r="J50" s="34"/>
      <c r="K50" s="34"/>
      <c r="L50" s="34"/>
      <c r="M50" s="34"/>
      <c r="N50" s="34"/>
    </row>
    <row r="51" spans="1:14" s="24" customFormat="1" ht="12" customHeight="1">
      <c r="A51" s="342" t="s">
        <v>57</v>
      </c>
      <c r="B51" s="342"/>
      <c r="C51" s="25">
        <v>3507.404245091151</v>
      </c>
      <c r="D51" s="25"/>
      <c r="E51" s="25">
        <v>2733.0177336500633</v>
      </c>
      <c r="F51" s="25"/>
      <c r="G51" s="27" t="s">
        <v>19</v>
      </c>
      <c r="H51" s="25"/>
      <c r="I51" s="27" t="s">
        <v>19</v>
      </c>
      <c r="J51" s="25"/>
      <c r="K51" s="25" t="s">
        <v>19</v>
      </c>
      <c r="L51" s="25"/>
      <c r="M51" s="25">
        <f>M52+M53+M54</f>
        <v>-257936</v>
      </c>
      <c r="N51" s="25"/>
    </row>
    <row r="52" spans="1:14" s="28" customFormat="1" ht="12" customHeight="1">
      <c r="A52" s="343" t="s">
        <v>58</v>
      </c>
      <c r="B52" s="343"/>
      <c r="C52" s="29">
        <v>3244.8815768558256</v>
      </c>
      <c r="D52" s="29"/>
      <c r="E52" s="29">
        <v>2748.6761230374873</v>
      </c>
      <c r="F52" s="29"/>
      <c r="G52" s="31" t="s">
        <v>19</v>
      </c>
      <c r="H52" s="29"/>
      <c r="I52" s="31" t="s">
        <v>19</v>
      </c>
      <c r="J52" s="29"/>
      <c r="K52" s="29" t="s">
        <v>19</v>
      </c>
      <c r="L52" s="29"/>
      <c r="M52" s="29">
        <f>M57+M60+M63+M67</f>
        <v>-71080</v>
      </c>
      <c r="N52" s="29"/>
    </row>
    <row r="53" spans="1:14" s="28" customFormat="1" ht="12" customHeight="1">
      <c r="A53" s="343" t="s">
        <v>59</v>
      </c>
      <c r="B53" s="343"/>
      <c r="C53" s="29">
        <v>3691.552877836175</v>
      </c>
      <c r="D53" s="29"/>
      <c r="E53" s="29">
        <v>2883.928639530031</v>
      </c>
      <c r="F53" s="29"/>
      <c r="G53" s="31" t="s">
        <v>19</v>
      </c>
      <c r="H53" s="29"/>
      <c r="I53" s="31" t="s">
        <v>19</v>
      </c>
      <c r="J53" s="29"/>
      <c r="K53" s="29" t="s">
        <v>19</v>
      </c>
      <c r="L53" s="29"/>
      <c r="M53" s="29">
        <f>M73+M78+M79+M61+M62+M96+M98+M64+M65+M114+M66</f>
        <v>-659661</v>
      </c>
      <c r="N53" s="29"/>
    </row>
    <row r="54" spans="1:14" s="28" customFormat="1" ht="12" customHeight="1">
      <c r="A54" s="344" t="s">
        <v>60</v>
      </c>
      <c r="B54" s="344"/>
      <c r="C54" s="37">
        <v>3309.952606635071</v>
      </c>
      <c r="D54" s="37"/>
      <c r="E54" s="37">
        <v>1486.6377414524584</v>
      </c>
      <c r="F54" s="37"/>
      <c r="G54" s="39" t="s">
        <v>19</v>
      </c>
      <c r="H54" s="37"/>
      <c r="I54" s="39" t="s">
        <v>19</v>
      </c>
      <c r="J54" s="37"/>
      <c r="K54" s="37" t="s">
        <v>19</v>
      </c>
      <c r="L54" s="37"/>
      <c r="M54" s="37">
        <f>M59+M58</f>
        <v>472805</v>
      </c>
      <c r="N54" s="37"/>
    </row>
    <row r="55" spans="1:14" s="28" customFormat="1" ht="12" customHeight="1">
      <c r="A55" s="34"/>
      <c r="B55" s="44"/>
      <c r="C55" s="72"/>
      <c r="D55" s="72"/>
      <c r="E55" s="72"/>
      <c r="F55" s="72"/>
      <c r="G55" s="87"/>
      <c r="H55" s="72"/>
      <c r="I55" s="87"/>
      <c r="J55" s="72"/>
      <c r="K55" s="72"/>
      <c r="L55" s="72"/>
      <c r="M55" s="72"/>
      <c r="N55" s="72"/>
    </row>
    <row r="56" spans="1:14" s="28" customFormat="1" ht="12" customHeight="1">
      <c r="A56" s="348" t="s">
        <v>61</v>
      </c>
      <c r="B56" s="348"/>
      <c r="C56" s="21">
        <v>3541.2551520699826</v>
      </c>
      <c r="D56" s="21"/>
      <c r="E56" s="21">
        <v>2661.4794702378526</v>
      </c>
      <c r="F56" s="21"/>
      <c r="G56" s="23" t="s">
        <v>19</v>
      </c>
      <c r="H56" s="21"/>
      <c r="I56" s="23" t="s">
        <v>19</v>
      </c>
      <c r="J56" s="21"/>
      <c r="K56" s="21" t="s">
        <v>19</v>
      </c>
      <c r="L56" s="21"/>
      <c r="M56" s="21">
        <f>SUM(M57:M67)</f>
        <v>-1068132</v>
      </c>
      <c r="N56" s="21"/>
    </row>
    <row r="57" spans="1:14" s="28" customFormat="1" ht="12" customHeight="1">
      <c r="A57" s="343" t="s">
        <v>63</v>
      </c>
      <c r="B57" s="343"/>
      <c r="C57" s="29">
        <v>3336.502915451895</v>
      </c>
      <c r="D57" s="29"/>
      <c r="E57" s="29">
        <v>4465.372848994296</v>
      </c>
      <c r="F57" s="29"/>
      <c r="G57" s="29">
        <v>90</v>
      </c>
      <c r="H57" s="29"/>
      <c r="I57" s="31">
        <v>85.13</v>
      </c>
      <c r="J57" s="29"/>
      <c r="K57" s="29">
        <v>47</v>
      </c>
      <c r="L57" s="29"/>
      <c r="M57" s="29">
        <v>0</v>
      </c>
      <c r="N57" s="29"/>
    </row>
    <row r="58" spans="1:14" s="28" customFormat="1" ht="12" customHeight="1">
      <c r="A58" s="343" t="s">
        <v>621</v>
      </c>
      <c r="B58" s="343"/>
      <c r="C58" s="29">
        <v>2746.9460167714883</v>
      </c>
      <c r="D58" s="29"/>
      <c r="E58" s="29">
        <v>2546.6294860050903</v>
      </c>
      <c r="F58" s="29"/>
      <c r="G58" s="29">
        <v>95</v>
      </c>
      <c r="H58" s="29"/>
      <c r="I58" s="31">
        <v>73</v>
      </c>
      <c r="J58" s="29"/>
      <c r="K58" s="29">
        <v>39</v>
      </c>
      <c r="L58" s="29"/>
      <c r="M58" s="29">
        <v>472805</v>
      </c>
      <c r="N58" s="29"/>
    </row>
    <row r="59" spans="1:14" s="28" customFormat="1" ht="12" customHeight="1">
      <c r="A59" s="343" t="s">
        <v>69</v>
      </c>
      <c r="B59" s="343"/>
      <c r="C59" s="29">
        <v>3821.240837696335</v>
      </c>
      <c r="D59" s="29"/>
      <c r="E59" s="29">
        <v>466.61630264446546</v>
      </c>
      <c r="F59" s="29"/>
      <c r="G59" s="29">
        <v>80</v>
      </c>
      <c r="H59" s="29"/>
      <c r="I59" s="31">
        <v>98.08</v>
      </c>
      <c r="J59" s="29"/>
      <c r="K59" s="29">
        <v>55</v>
      </c>
      <c r="L59" s="29"/>
      <c r="M59" s="29">
        <v>0</v>
      </c>
      <c r="N59" s="29"/>
    </row>
    <row r="60" spans="1:14" s="28" customFormat="1" ht="12" customHeight="1">
      <c r="A60" s="343" t="s">
        <v>70</v>
      </c>
      <c r="B60" s="343"/>
      <c r="C60" s="29">
        <v>3554.1754274857503</v>
      </c>
      <c r="D60" s="29"/>
      <c r="E60" s="29">
        <v>1579.0235288065833</v>
      </c>
      <c r="F60" s="29"/>
      <c r="G60" s="29">
        <v>82</v>
      </c>
      <c r="H60" s="29"/>
      <c r="I60" s="31">
        <v>101.87</v>
      </c>
      <c r="J60" s="29"/>
      <c r="K60" s="29">
        <v>58</v>
      </c>
      <c r="L60" s="29"/>
      <c r="M60" s="29">
        <v>-800819</v>
      </c>
      <c r="N60" s="29"/>
    </row>
    <row r="61" spans="1:14" s="28" customFormat="1" ht="12" customHeight="1">
      <c r="A61" s="343" t="s">
        <v>71</v>
      </c>
      <c r="B61" s="343"/>
      <c r="C61" s="29">
        <v>3131.1502629601805</v>
      </c>
      <c r="D61" s="29"/>
      <c r="E61" s="29">
        <v>2831.8363669996306</v>
      </c>
      <c r="F61" s="29"/>
      <c r="G61" s="29">
        <v>80</v>
      </c>
      <c r="H61" s="29"/>
      <c r="I61" s="31">
        <v>95.75</v>
      </c>
      <c r="J61" s="29"/>
      <c r="K61" s="29">
        <v>54</v>
      </c>
      <c r="L61" s="29"/>
      <c r="M61" s="29">
        <v>98045</v>
      </c>
      <c r="N61" s="29"/>
    </row>
    <row r="62" spans="1:14" s="28" customFormat="1" ht="12" customHeight="1">
      <c r="A62" s="343" t="s">
        <v>74</v>
      </c>
      <c r="B62" s="343"/>
      <c r="C62" s="29">
        <v>4350.41713208601</v>
      </c>
      <c r="D62" s="30">
        <v>6</v>
      </c>
      <c r="E62" s="29">
        <v>3261.360101249913</v>
      </c>
      <c r="F62" s="30">
        <v>6</v>
      </c>
      <c r="G62" s="29" t="s">
        <v>19</v>
      </c>
      <c r="H62" s="30">
        <v>6</v>
      </c>
      <c r="I62" s="31" t="s">
        <v>19</v>
      </c>
      <c r="J62" s="30">
        <v>6</v>
      </c>
      <c r="K62" s="29" t="s">
        <v>19</v>
      </c>
      <c r="L62" s="30">
        <v>6</v>
      </c>
      <c r="M62" s="29">
        <v>-2087231</v>
      </c>
      <c r="N62" s="30">
        <v>6</v>
      </c>
    </row>
    <row r="63" spans="1:14" s="28" customFormat="1" ht="12" customHeight="1">
      <c r="A63" s="343" t="s">
        <v>76</v>
      </c>
      <c r="B63" s="343"/>
      <c r="C63" s="29">
        <v>2772.3095866314866</v>
      </c>
      <c r="D63" s="29"/>
      <c r="E63" s="29">
        <v>2437.614641840087</v>
      </c>
      <c r="F63" s="29"/>
      <c r="G63" s="29">
        <v>88</v>
      </c>
      <c r="H63" s="29"/>
      <c r="I63" s="31">
        <v>87.14</v>
      </c>
      <c r="J63" s="29"/>
      <c r="K63" s="29">
        <v>48</v>
      </c>
      <c r="L63" s="29"/>
      <c r="M63" s="29">
        <v>491998</v>
      </c>
      <c r="N63" s="29"/>
    </row>
    <row r="64" spans="1:14" s="28" customFormat="1" ht="12" customHeight="1">
      <c r="A64" s="343" t="s">
        <v>79</v>
      </c>
      <c r="B64" s="343"/>
      <c r="C64" s="29">
        <v>3202.3389206868355</v>
      </c>
      <c r="D64" s="29"/>
      <c r="E64" s="29">
        <v>206.54713269150272</v>
      </c>
      <c r="F64" s="29"/>
      <c r="G64" s="29">
        <v>75</v>
      </c>
      <c r="H64" s="29"/>
      <c r="I64" s="31">
        <v>90.71</v>
      </c>
      <c r="J64" s="29"/>
      <c r="K64" s="29">
        <v>50</v>
      </c>
      <c r="L64" s="29"/>
      <c r="M64" s="29">
        <v>0</v>
      </c>
      <c r="N64" s="29"/>
    </row>
    <row r="65" spans="1:14" s="28" customFormat="1" ht="12" customHeight="1">
      <c r="A65" s="343" t="s">
        <v>81</v>
      </c>
      <c r="B65" s="343"/>
      <c r="C65" s="29">
        <v>2472.8161148783406</v>
      </c>
      <c r="D65" s="29"/>
      <c r="E65" s="29">
        <v>4230.387305389222</v>
      </c>
      <c r="F65" s="29"/>
      <c r="G65" s="29">
        <v>85</v>
      </c>
      <c r="H65" s="29"/>
      <c r="I65" s="31">
        <v>78.42</v>
      </c>
      <c r="J65" s="29"/>
      <c r="K65" s="29">
        <v>42</v>
      </c>
      <c r="L65" s="29"/>
      <c r="M65" s="29">
        <v>519329</v>
      </c>
      <c r="N65" s="29"/>
    </row>
    <row r="66" spans="1:14" s="28" customFormat="1" ht="12" customHeight="1">
      <c r="A66" s="343" t="s">
        <v>83</v>
      </c>
      <c r="B66" s="343"/>
      <c r="C66" s="29">
        <v>3432.713197969543</v>
      </c>
      <c r="D66" s="29"/>
      <c r="E66" s="29">
        <v>1736.771235415236</v>
      </c>
      <c r="F66" s="29"/>
      <c r="G66" s="29">
        <v>65</v>
      </c>
      <c r="H66" s="29"/>
      <c r="I66" s="31">
        <v>99.1</v>
      </c>
      <c r="J66" s="29"/>
      <c r="K66" s="29">
        <v>56</v>
      </c>
      <c r="L66" s="29"/>
      <c r="M66" s="29">
        <v>0</v>
      </c>
      <c r="N66" s="29"/>
    </row>
    <row r="67" spans="1:14" s="28" customFormat="1" ht="12" customHeight="1">
      <c r="A67" s="344" t="s">
        <v>85</v>
      </c>
      <c r="B67" s="344"/>
      <c r="C67" s="37">
        <v>3042.5886666666665</v>
      </c>
      <c r="D67" s="37"/>
      <c r="E67" s="37">
        <v>4319.369456450557</v>
      </c>
      <c r="F67" s="37"/>
      <c r="G67" s="37">
        <v>90</v>
      </c>
      <c r="H67" s="37"/>
      <c r="I67" s="39">
        <v>87.95</v>
      </c>
      <c r="J67" s="37"/>
      <c r="K67" s="37">
        <v>49</v>
      </c>
      <c r="L67" s="37"/>
      <c r="M67" s="37">
        <v>237741</v>
      </c>
      <c r="N67" s="37"/>
    </row>
    <row r="68" spans="1:14" s="28" customFormat="1" ht="12" customHeight="1">
      <c r="A68" s="34"/>
      <c r="B68" s="34"/>
      <c r="C68" s="34"/>
      <c r="D68" s="34"/>
      <c r="E68" s="34"/>
      <c r="F68" s="34"/>
      <c r="G68" s="46"/>
      <c r="H68" s="34"/>
      <c r="I68" s="46"/>
      <c r="J68" s="34"/>
      <c r="K68" s="34"/>
      <c r="L68" s="34"/>
      <c r="M68" s="34"/>
      <c r="N68" s="34"/>
    </row>
    <row r="69" spans="1:14" s="28" customFormat="1" ht="12" customHeight="1">
      <c r="A69" s="342" t="s">
        <v>86</v>
      </c>
      <c r="B69" s="342"/>
      <c r="C69" s="25">
        <v>4576.3010722152185</v>
      </c>
      <c r="D69" s="25"/>
      <c r="E69" s="25">
        <v>3973.3589090592077</v>
      </c>
      <c r="F69" s="25"/>
      <c r="G69" s="27" t="s">
        <v>19</v>
      </c>
      <c r="H69" s="25"/>
      <c r="I69" s="27" t="s">
        <v>19</v>
      </c>
      <c r="J69" s="25"/>
      <c r="K69" s="25" t="s">
        <v>19</v>
      </c>
      <c r="L69" s="25"/>
      <c r="M69" s="25">
        <f>SUM(M70:M121)</f>
        <v>-42201204</v>
      </c>
      <c r="N69" s="25"/>
    </row>
    <row r="70" spans="1:14" s="28" customFormat="1" ht="12" customHeight="1">
      <c r="A70" s="343" t="s">
        <v>746</v>
      </c>
      <c r="B70" s="343"/>
      <c r="C70" s="29">
        <v>2766.193807898586</v>
      </c>
      <c r="D70" s="29"/>
      <c r="E70" s="29">
        <v>3812.1513382716053</v>
      </c>
      <c r="F70" s="29"/>
      <c r="G70" s="29">
        <v>82</v>
      </c>
      <c r="H70" s="29"/>
      <c r="I70" s="31">
        <v>90.11</v>
      </c>
      <c r="J70" s="29"/>
      <c r="K70" s="29">
        <v>50</v>
      </c>
      <c r="L70" s="29"/>
      <c r="M70" s="29">
        <v>222766</v>
      </c>
      <c r="N70" s="29"/>
    </row>
    <row r="71" spans="1:14" s="28" customFormat="1" ht="12" customHeight="1">
      <c r="A71" s="343" t="s">
        <v>747</v>
      </c>
      <c r="B71" s="343"/>
      <c r="C71" s="29">
        <v>2404.2404965089218</v>
      </c>
      <c r="D71" s="29"/>
      <c r="E71" s="29">
        <v>5796.756507936508</v>
      </c>
      <c r="F71" s="29"/>
      <c r="G71" s="29">
        <v>95</v>
      </c>
      <c r="H71" s="29"/>
      <c r="I71" s="31">
        <v>70.19</v>
      </c>
      <c r="J71" s="29"/>
      <c r="K71" s="29">
        <v>37</v>
      </c>
      <c r="L71" s="29"/>
      <c r="M71" s="29">
        <v>433416</v>
      </c>
      <c r="N71" s="29"/>
    </row>
    <row r="72" spans="1:14" s="28" customFormat="1" ht="12" customHeight="1">
      <c r="A72" s="343" t="s">
        <v>89</v>
      </c>
      <c r="B72" s="343"/>
      <c r="C72" s="29">
        <v>3266.476489028213</v>
      </c>
      <c r="D72" s="29"/>
      <c r="E72" s="29">
        <v>7565.665268138799</v>
      </c>
      <c r="F72" s="29"/>
      <c r="G72" s="29">
        <v>95</v>
      </c>
      <c r="H72" s="29"/>
      <c r="I72" s="31">
        <v>77.69</v>
      </c>
      <c r="J72" s="29"/>
      <c r="K72" s="29">
        <v>42</v>
      </c>
      <c r="L72" s="29"/>
      <c r="M72" s="29">
        <v>47253</v>
      </c>
      <c r="N72" s="29"/>
    </row>
    <row r="73" spans="1:14" s="28" customFormat="1" ht="12" customHeight="1">
      <c r="A73" s="343" t="s">
        <v>90</v>
      </c>
      <c r="B73" s="343"/>
      <c r="C73" s="29">
        <v>2418.1819095477385</v>
      </c>
      <c r="D73" s="29"/>
      <c r="E73" s="29">
        <v>3809.8046855345915</v>
      </c>
      <c r="F73" s="29"/>
      <c r="G73" s="29">
        <v>100</v>
      </c>
      <c r="H73" s="29"/>
      <c r="I73" s="31">
        <v>68.09</v>
      </c>
      <c r="J73" s="29"/>
      <c r="K73" s="29">
        <v>35</v>
      </c>
      <c r="L73" s="29"/>
      <c r="M73" s="29">
        <v>762210</v>
      </c>
      <c r="N73" s="29"/>
    </row>
    <row r="74" spans="1:14" s="28" customFormat="1" ht="12" customHeight="1">
      <c r="A74" s="343" t="s">
        <v>91</v>
      </c>
      <c r="B74" s="343"/>
      <c r="C74" s="29">
        <v>2461.3696369636964</v>
      </c>
      <c r="D74" s="29"/>
      <c r="E74" s="29">
        <v>4615.339387755101</v>
      </c>
      <c r="F74" s="29"/>
      <c r="G74" s="29">
        <v>100</v>
      </c>
      <c r="H74" s="29"/>
      <c r="I74" s="31">
        <v>66.15</v>
      </c>
      <c r="J74" s="29"/>
      <c r="K74" s="29">
        <v>34</v>
      </c>
      <c r="L74" s="29"/>
      <c r="M74" s="29">
        <v>175490</v>
      </c>
      <c r="N74" s="29"/>
    </row>
    <row r="75" spans="1:14" s="28" customFormat="1" ht="12" customHeight="1">
      <c r="A75" s="343" t="s">
        <v>748</v>
      </c>
      <c r="B75" s="343"/>
      <c r="C75" s="29">
        <v>3186.38900203666</v>
      </c>
      <c r="D75" s="29"/>
      <c r="E75" s="29">
        <v>6303.714248810334</v>
      </c>
      <c r="F75" s="29"/>
      <c r="G75" s="29">
        <v>82.5</v>
      </c>
      <c r="H75" s="29"/>
      <c r="I75" s="31">
        <v>95.85</v>
      </c>
      <c r="J75" s="29"/>
      <c r="K75" s="29">
        <v>54</v>
      </c>
      <c r="L75" s="29"/>
      <c r="M75" s="29">
        <v>15418</v>
      </c>
      <c r="N75" s="29"/>
    </row>
    <row r="76" spans="1:14" s="28" customFormat="1" ht="12" customHeight="1">
      <c r="A76" s="343" t="s">
        <v>94</v>
      </c>
      <c r="B76" s="343"/>
      <c r="C76" s="29">
        <v>2392.8709175738722</v>
      </c>
      <c r="D76" s="29"/>
      <c r="E76" s="29">
        <v>3798.0916720257237</v>
      </c>
      <c r="F76" s="29"/>
      <c r="G76" s="29">
        <v>100</v>
      </c>
      <c r="H76" s="29"/>
      <c r="I76" s="31">
        <v>65.23</v>
      </c>
      <c r="J76" s="29"/>
      <c r="K76" s="29">
        <v>33</v>
      </c>
      <c r="L76" s="29"/>
      <c r="M76" s="29">
        <v>570712</v>
      </c>
      <c r="N76" s="29"/>
    </row>
    <row r="77" spans="1:14" s="28" customFormat="1" ht="12" customHeight="1">
      <c r="A77" s="343" t="s">
        <v>96</v>
      </c>
      <c r="B77" s="343"/>
      <c r="C77" s="29">
        <v>7308.713278008298</v>
      </c>
      <c r="D77" s="29"/>
      <c r="E77" s="29">
        <v>-1235.5998610526294</v>
      </c>
      <c r="F77" s="29"/>
      <c r="G77" s="29">
        <v>59</v>
      </c>
      <c r="H77" s="29"/>
      <c r="I77" s="31">
        <v>152.57</v>
      </c>
      <c r="J77" s="29"/>
      <c r="K77" s="29">
        <v>70</v>
      </c>
      <c r="L77" s="29"/>
      <c r="M77" s="29">
        <v>-2391956</v>
      </c>
      <c r="N77" s="29"/>
    </row>
    <row r="78" spans="1:14" s="28" customFormat="1" ht="12" customHeight="1">
      <c r="A78" s="343" t="s">
        <v>98</v>
      </c>
      <c r="B78" s="343"/>
      <c r="C78" s="29">
        <v>4986.232558139535</v>
      </c>
      <c r="D78" s="29"/>
      <c r="E78" s="29">
        <v>6539.546962616821</v>
      </c>
      <c r="F78" s="29"/>
      <c r="G78" s="29">
        <v>69</v>
      </c>
      <c r="H78" s="29"/>
      <c r="I78" s="31">
        <v>120.78</v>
      </c>
      <c r="J78" s="29"/>
      <c r="K78" s="29">
        <v>70</v>
      </c>
      <c r="L78" s="29"/>
      <c r="M78" s="29">
        <v>-180124</v>
      </c>
      <c r="N78" s="29"/>
    </row>
    <row r="79" spans="1:14" s="28" customFormat="1" ht="12" customHeight="1">
      <c r="A79" s="343" t="s">
        <v>100</v>
      </c>
      <c r="B79" s="343"/>
      <c r="C79" s="29">
        <v>3214.953191489362</v>
      </c>
      <c r="D79" s="29"/>
      <c r="E79" s="29">
        <v>5483.628555798687</v>
      </c>
      <c r="F79" s="29"/>
      <c r="G79" s="29">
        <v>95</v>
      </c>
      <c r="H79" s="29"/>
      <c r="I79" s="31">
        <v>78.4</v>
      </c>
      <c r="J79" s="29"/>
      <c r="K79" s="29">
        <v>42</v>
      </c>
      <c r="L79" s="29"/>
      <c r="M79" s="29">
        <v>32481</v>
      </c>
      <c r="N79" s="29"/>
    </row>
    <row r="80" spans="1:14" s="28" customFormat="1" ht="12" customHeight="1">
      <c r="A80" s="343" t="s">
        <v>101</v>
      </c>
      <c r="B80" s="343"/>
      <c r="C80" s="29">
        <v>3087.2283687943263</v>
      </c>
      <c r="D80" s="29"/>
      <c r="E80" s="29">
        <v>9552.736537396122</v>
      </c>
      <c r="F80" s="29"/>
      <c r="G80" s="29">
        <v>95</v>
      </c>
      <c r="H80" s="29"/>
      <c r="I80" s="31">
        <v>87.83</v>
      </c>
      <c r="J80" s="29"/>
      <c r="K80" s="29">
        <v>49</v>
      </c>
      <c r="L80" s="29"/>
      <c r="M80" s="29">
        <v>63980</v>
      </c>
      <c r="N80" s="29"/>
    </row>
    <row r="81" spans="1:14" s="28" customFormat="1" ht="12" customHeight="1">
      <c r="A81" s="343" t="s">
        <v>102</v>
      </c>
      <c r="B81" s="343"/>
      <c r="C81" s="29">
        <v>13764.85036740147</v>
      </c>
      <c r="D81" s="29"/>
      <c r="E81" s="29">
        <v>-13831.485338865834</v>
      </c>
      <c r="F81" s="29"/>
      <c r="G81" s="29">
        <v>55</v>
      </c>
      <c r="H81" s="29"/>
      <c r="I81" s="31">
        <v>357.55</v>
      </c>
      <c r="J81" s="29"/>
      <c r="K81" s="29">
        <v>70</v>
      </c>
      <c r="L81" s="29"/>
      <c r="M81" s="29">
        <v>-5696116</v>
      </c>
      <c r="N81" s="29"/>
    </row>
    <row r="82" spans="1:14" s="28" customFormat="1" ht="12" customHeight="1">
      <c r="A82" s="343" t="s">
        <v>105</v>
      </c>
      <c r="B82" s="343"/>
      <c r="C82" s="29">
        <v>2867.204510507432</v>
      </c>
      <c r="D82" s="29"/>
      <c r="E82" s="29">
        <v>3954.1619722650244</v>
      </c>
      <c r="F82" s="29"/>
      <c r="G82" s="29">
        <v>78</v>
      </c>
      <c r="H82" s="29"/>
      <c r="I82" s="31">
        <v>90.99</v>
      </c>
      <c r="J82" s="29"/>
      <c r="K82" s="29">
        <v>51</v>
      </c>
      <c r="L82" s="29"/>
      <c r="M82" s="29">
        <v>73665</v>
      </c>
      <c r="N82" s="29"/>
    </row>
    <row r="83" spans="1:14" s="28" customFormat="1" ht="12" customHeight="1">
      <c r="A83" s="343" t="s">
        <v>106</v>
      </c>
      <c r="B83" s="343"/>
      <c r="C83" s="29">
        <v>2377.8445999681885</v>
      </c>
      <c r="D83" s="29"/>
      <c r="E83" s="29">
        <v>3934.7988249286395</v>
      </c>
      <c r="F83" s="29"/>
      <c r="G83" s="29">
        <v>95</v>
      </c>
      <c r="H83" s="29"/>
      <c r="I83" s="31">
        <v>73.5</v>
      </c>
      <c r="J83" s="29"/>
      <c r="K83" s="29">
        <v>39</v>
      </c>
      <c r="L83" s="29"/>
      <c r="M83" s="29">
        <v>2677778</v>
      </c>
      <c r="N83" s="29"/>
    </row>
    <row r="84" spans="1:14" s="28" customFormat="1" ht="12" customHeight="1">
      <c r="A84" s="343" t="s">
        <v>110</v>
      </c>
      <c r="B84" s="343"/>
      <c r="C84" s="29">
        <v>2730.1026217228464</v>
      </c>
      <c r="D84" s="29"/>
      <c r="E84" s="29">
        <v>5276.544447432761</v>
      </c>
      <c r="F84" s="29"/>
      <c r="G84" s="29">
        <v>85</v>
      </c>
      <c r="H84" s="29"/>
      <c r="I84" s="31">
        <v>84.92</v>
      </c>
      <c r="J84" s="29"/>
      <c r="K84" s="29">
        <v>47</v>
      </c>
      <c r="L84" s="29"/>
      <c r="M84" s="29">
        <v>469898</v>
      </c>
      <c r="N84" s="29"/>
    </row>
    <row r="85" spans="1:14" s="28" customFormat="1" ht="12" customHeight="1">
      <c r="A85" s="343" t="s">
        <v>749</v>
      </c>
      <c r="B85" s="343"/>
      <c r="C85" s="29">
        <v>6042.044934111039</v>
      </c>
      <c r="D85" s="30">
        <v>8</v>
      </c>
      <c r="E85" s="29">
        <v>7334.842335881296</v>
      </c>
      <c r="F85" s="30">
        <v>8</v>
      </c>
      <c r="G85" s="29" t="s">
        <v>19</v>
      </c>
      <c r="H85" s="30"/>
      <c r="I85" s="31">
        <v>144.59</v>
      </c>
      <c r="J85" s="30"/>
      <c r="K85" s="29">
        <v>70</v>
      </c>
      <c r="L85" s="30"/>
      <c r="M85" s="29">
        <v>-2951355</v>
      </c>
      <c r="N85" s="30">
        <v>8</v>
      </c>
    </row>
    <row r="86" spans="1:14" s="28" customFormat="1" ht="12" customHeight="1">
      <c r="A86" s="343" t="s">
        <v>750</v>
      </c>
      <c r="B86" s="343"/>
      <c r="C86" s="29">
        <v>4565.611458333334</v>
      </c>
      <c r="D86" s="29"/>
      <c r="E86" s="29">
        <v>3015.3405649999995</v>
      </c>
      <c r="F86" s="29"/>
      <c r="G86" s="29">
        <v>75</v>
      </c>
      <c r="H86" s="29"/>
      <c r="I86" s="31">
        <v>123.4</v>
      </c>
      <c r="J86" s="29"/>
      <c r="K86" s="29">
        <v>70</v>
      </c>
      <c r="L86" s="29"/>
      <c r="M86" s="29">
        <v>-364172</v>
      </c>
      <c r="N86" s="29"/>
    </row>
    <row r="87" spans="1:14" s="28" customFormat="1" ht="12" customHeight="1">
      <c r="A87" s="343" t="s">
        <v>116</v>
      </c>
      <c r="B87" s="343"/>
      <c r="C87" s="29">
        <v>4167.55985915493</v>
      </c>
      <c r="D87" s="29"/>
      <c r="E87" s="29">
        <v>-925.6224387397898</v>
      </c>
      <c r="F87" s="29"/>
      <c r="G87" s="29">
        <v>80</v>
      </c>
      <c r="H87" s="29"/>
      <c r="I87" s="31">
        <v>87.63</v>
      </c>
      <c r="J87" s="29"/>
      <c r="K87" s="29">
        <v>48</v>
      </c>
      <c r="L87" s="29"/>
      <c r="M87" s="29">
        <v>0</v>
      </c>
      <c r="N87" s="29"/>
    </row>
    <row r="88" spans="1:14" s="28" customFormat="1" ht="12" customHeight="1">
      <c r="A88" s="343" t="s">
        <v>117</v>
      </c>
      <c r="B88" s="343"/>
      <c r="C88" s="29">
        <v>4848.898473282443</v>
      </c>
      <c r="D88" s="29"/>
      <c r="E88" s="29">
        <v>-173.77755133079881</v>
      </c>
      <c r="F88" s="29"/>
      <c r="G88" s="29">
        <v>60</v>
      </c>
      <c r="H88" s="29"/>
      <c r="I88" s="31">
        <v>127.24</v>
      </c>
      <c r="J88" s="29"/>
      <c r="K88" s="29">
        <v>70</v>
      </c>
      <c r="L88" s="29"/>
      <c r="M88" s="29">
        <v>-451412</v>
      </c>
      <c r="N88" s="29"/>
    </row>
    <row r="89" spans="1:14" s="28" customFormat="1" ht="12" customHeight="1">
      <c r="A89" s="343" t="s">
        <v>118</v>
      </c>
      <c r="B89" s="343"/>
      <c r="C89" s="29">
        <v>2252.6296992481202</v>
      </c>
      <c r="D89" s="29"/>
      <c r="E89" s="29">
        <v>5868.824545454544</v>
      </c>
      <c r="F89" s="29"/>
      <c r="G89" s="29">
        <v>90</v>
      </c>
      <c r="H89" s="29"/>
      <c r="I89" s="31">
        <v>70.28</v>
      </c>
      <c r="J89" s="29"/>
      <c r="K89" s="29">
        <v>37</v>
      </c>
      <c r="L89" s="29"/>
      <c r="M89" s="29">
        <v>300553</v>
      </c>
      <c r="N89" s="29"/>
    </row>
    <row r="90" spans="1:14" s="28" customFormat="1" ht="12" customHeight="1">
      <c r="A90" s="343" t="s">
        <v>119</v>
      </c>
      <c r="B90" s="343"/>
      <c r="C90" s="29">
        <v>5601.457317073171</v>
      </c>
      <c r="D90" s="29"/>
      <c r="E90" s="29">
        <v>6511.806972860124</v>
      </c>
      <c r="F90" s="29"/>
      <c r="G90" s="29">
        <v>80</v>
      </c>
      <c r="H90" s="29"/>
      <c r="I90" s="31">
        <v>123.51</v>
      </c>
      <c r="J90" s="29"/>
      <c r="K90" s="29">
        <v>70</v>
      </c>
      <c r="L90" s="29"/>
      <c r="M90" s="29">
        <v>-136191</v>
      </c>
      <c r="N90" s="29"/>
    </row>
    <row r="91" spans="1:14" s="28" customFormat="1" ht="12" customHeight="1">
      <c r="A91" s="343" t="s">
        <v>751</v>
      </c>
      <c r="B91" s="343"/>
      <c r="C91" s="29">
        <v>3106.8192567567567</v>
      </c>
      <c r="D91" s="29"/>
      <c r="E91" s="29">
        <v>4246.962236727589</v>
      </c>
      <c r="F91" s="29"/>
      <c r="G91" s="29">
        <v>80</v>
      </c>
      <c r="H91" s="29"/>
      <c r="I91" s="31">
        <v>96.63</v>
      </c>
      <c r="J91" s="29"/>
      <c r="K91" s="29">
        <v>54</v>
      </c>
      <c r="L91" s="29"/>
      <c r="M91" s="29">
        <v>11511</v>
      </c>
      <c r="N91" s="29"/>
    </row>
    <row r="92" spans="1:14" s="28" customFormat="1" ht="12" customHeight="1">
      <c r="A92" s="343" t="s">
        <v>122</v>
      </c>
      <c r="B92" s="343"/>
      <c r="C92" s="29">
        <v>2758.5211526670755</v>
      </c>
      <c r="D92" s="29"/>
      <c r="E92" s="29">
        <v>3565.221288782817</v>
      </c>
      <c r="F92" s="29"/>
      <c r="G92" s="29">
        <v>87</v>
      </c>
      <c r="H92" s="29"/>
      <c r="I92" s="31">
        <v>83.48</v>
      </c>
      <c r="J92" s="29"/>
      <c r="K92" s="29">
        <v>46</v>
      </c>
      <c r="L92" s="29"/>
      <c r="M92" s="29">
        <v>213244</v>
      </c>
      <c r="N92" s="29"/>
    </row>
    <row r="93" spans="1:14" s="28" customFormat="1" ht="12" customHeight="1">
      <c r="A93" s="343" t="s">
        <v>124</v>
      </c>
      <c r="B93" s="343"/>
      <c r="C93" s="29">
        <v>5252.01835651567</v>
      </c>
      <c r="D93" s="30">
        <v>9</v>
      </c>
      <c r="E93" s="29">
        <v>5725.048869193454</v>
      </c>
      <c r="F93" s="30">
        <v>9</v>
      </c>
      <c r="G93" s="29" t="s">
        <v>19</v>
      </c>
      <c r="H93" s="30">
        <v>9</v>
      </c>
      <c r="I93" s="31" t="s">
        <v>19</v>
      </c>
      <c r="J93" s="30">
        <v>9</v>
      </c>
      <c r="K93" s="29" t="s">
        <v>19</v>
      </c>
      <c r="L93" s="29"/>
      <c r="M93" s="29">
        <v>-27599371</v>
      </c>
      <c r="N93" s="30">
        <v>9</v>
      </c>
    </row>
    <row r="94" spans="1:14" s="28" customFormat="1" ht="12" customHeight="1">
      <c r="A94" s="343" t="s">
        <v>125</v>
      </c>
      <c r="B94" s="343"/>
      <c r="C94" s="29">
        <v>3215.906612133606</v>
      </c>
      <c r="D94" s="29"/>
      <c r="E94" s="29">
        <v>2365.6051931034476</v>
      </c>
      <c r="F94" s="29"/>
      <c r="G94" s="29">
        <v>75</v>
      </c>
      <c r="H94" s="29"/>
      <c r="I94" s="31">
        <v>92.3</v>
      </c>
      <c r="J94" s="29"/>
      <c r="K94" s="29">
        <v>52</v>
      </c>
      <c r="L94" s="29"/>
      <c r="M94" s="29">
        <v>0</v>
      </c>
      <c r="N94" s="29"/>
    </row>
    <row r="95" spans="1:14" s="28" customFormat="1" ht="12" customHeight="1">
      <c r="A95" s="343" t="s">
        <v>752</v>
      </c>
      <c r="B95" s="343"/>
      <c r="C95" s="29">
        <v>12318.163492063492</v>
      </c>
      <c r="D95" s="29"/>
      <c r="E95" s="29">
        <v>-7771.4919823434975</v>
      </c>
      <c r="F95" s="29"/>
      <c r="G95" s="29">
        <v>60</v>
      </c>
      <c r="H95" s="29"/>
      <c r="I95" s="31">
        <v>350.66</v>
      </c>
      <c r="J95" s="29"/>
      <c r="K95" s="29">
        <v>70</v>
      </c>
      <c r="L95" s="29"/>
      <c r="M95" s="29">
        <v>-5283810</v>
      </c>
      <c r="N95" s="29"/>
    </row>
    <row r="96" spans="1:14" s="28" customFormat="1" ht="12" customHeight="1">
      <c r="A96" s="343" t="s">
        <v>127</v>
      </c>
      <c r="B96" s="343"/>
      <c r="C96" s="29">
        <v>3233.2655462184875</v>
      </c>
      <c r="D96" s="29"/>
      <c r="E96" s="29">
        <v>6201.62376383764</v>
      </c>
      <c r="F96" s="29"/>
      <c r="G96" s="29">
        <v>95</v>
      </c>
      <c r="H96" s="29"/>
      <c r="I96" s="31">
        <v>90.81</v>
      </c>
      <c r="J96" s="29"/>
      <c r="K96" s="29">
        <v>51</v>
      </c>
      <c r="L96" s="29"/>
      <c r="M96" s="29">
        <v>29888</v>
      </c>
      <c r="N96" s="29"/>
    </row>
    <row r="97" spans="1:14" s="28" customFormat="1" ht="12" customHeight="1">
      <c r="A97" s="343" t="s">
        <v>128</v>
      </c>
      <c r="B97" s="343"/>
      <c r="C97" s="29">
        <v>4724.691554054054</v>
      </c>
      <c r="D97" s="29"/>
      <c r="E97" s="29">
        <v>3136.089882772681</v>
      </c>
      <c r="F97" s="29"/>
      <c r="G97" s="29">
        <v>72.5</v>
      </c>
      <c r="H97" s="29"/>
      <c r="I97" s="31">
        <v>124.34</v>
      </c>
      <c r="J97" s="29"/>
      <c r="K97" s="29">
        <v>70</v>
      </c>
      <c r="L97" s="29"/>
      <c r="M97" s="29">
        <v>-758459</v>
      </c>
      <c r="N97" s="29"/>
    </row>
    <row r="98" spans="1:14" s="28" customFormat="1" ht="12" customHeight="1">
      <c r="A98" s="343" t="s">
        <v>129</v>
      </c>
      <c r="B98" s="343"/>
      <c r="C98" s="29">
        <v>2522.87797390637</v>
      </c>
      <c r="D98" s="29"/>
      <c r="E98" s="29">
        <v>1446.6515018867922</v>
      </c>
      <c r="F98" s="29"/>
      <c r="G98" s="29">
        <v>85</v>
      </c>
      <c r="H98" s="29"/>
      <c r="I98" s="31">
        <v>80.73</v>
      </c>
      <c r="J98" s="29"/>
      <c r="K98" s="29">
        <v>44</v>
      </c>
      <c r="L98" s="29"/>
      <c r="M98" s="29">
        <v>142736</v>
      </c>
      <c r="N98" s="29"/>
    </row>
    <row r="99" spans="1:14" s="28" customFormat="1" ht="12" customHeight="1">
      <c r="A99" s="343" t="s">
        <v>130</v>
      </c>
      <c r="B99" s="343"/>
      <c r="C99" s="29">
        <v>3735.8990326481257</v>
      </c>
      <c r="D99" s="29"/>
      <c r="E99" s="29">
        <v>1043.2798069963817</v>
      </c>
      <c r="F99" s="29"/>
      <c r="G99" s="29">
        <v>75</v>
      </c>
      <c r="H99" s="29"/>
      <c r="I99" s="31">
        <v>98.53</v>
      </c>
      <c r="J99" s="29"/>
      <c r="K99" s="29">
        <v>56</v>
      </c>
      <c r="L99" s="29"/>
      <c r="M99" s="29">
        <v>0</v>
      </c>
      <c r="N99" s="29"/>
    </row>
    <row r="100" spans="1:14" s="28" customFormat="1" ht="12" customHeight="1">
      <c r="A100" s="343" t="s">
        <v>753</v>
      </c>
      <c r="B100" s="343"/>
      <c r="C100" s="29">
        <v>5980.427160493828</v>
      </c>
      <c r="D100" s="29"/>
      <c r="E100" s="29">
        <v>4540.788014354068</v>
      </c>
      <c r="F100" s="29"/>
      <c r="G100" s="29">
        <v>60</v>
      </c>
      <c r="H100" s="29"/>
      <c r="I100" s="31">
        <v>148.29</v>
      </c>
      <c r="J100" s="29"/>
      <c r="K100" s="29">
        <v>70</v>
      </c>
      <c r="L100" s="29"/>
      <c r="M100" s="29">
        <v>-653402</v>
      </c>
      <c r="N100" s="29"/>
    </row>
    <row r="101" spans="1:14" s="28" customFormat="1" ht="12" customHeight="1">
      <c r="A101" s="343" t="s">
        <v>132</v>
      </c>
      <c r="B101" s="343"/>
      <c r="C101" s="29">
        <v>2177.9821428571427</v>
      </c>
      <c r="D101" s="29"/>
      <c r="E101" s="29">
        <v>6265.569851301117</v>
      </c>
      <c r="F101" s="29"/>
      <c r="G101" s="29">
        <v>100</v>
      </c>
      <c r="H101" s="29"/>
      <c r="I101" s="31">
        <v>61.01</v>
      </c>
      <c r="J101" s="29"/>
      <c r="K101" s="29">
        <v>31</v>
      </c>
      <c r="L101" s="29"/>
      <c r="M101" s="29">
        <v>300961</v>
      </c>
      <c r="N101" s="29"/>
    </row>
    <row r="102" spans="1:14" s="28" customFormat="1" ht="12" customHeight="1">
      <c r="A102" s="343" t="s">
        <v>622</v>
      </c>
      <c r="B102" s="343"/>
      <c r="C102" s="29">
        <v>2489.6860897594843</v>
      </c>
      <c r="D102" s="29"/>
      <c r="E102" s="29">
        <v>1550.6101227420104</v>
      </c>
      <c r="F102" s="29"/>
      <c r="G102" s="29">
        <v>90</v>
      </c>
      <c r="H102" s="29"/>
      <c r="I102" s="31">
        <v>74.87</v>
      </c>
      <c r="J102" s="29"/>
      <c r="K102" s="29">
        <v>40</v>
      </c>
      <c r="L102" s="29"/>
      <c r="M102" s="29">
        <v>1662247</v>
      </c>
      <c r="N102" s="29"/>
    </row>
    <row r="103" spans="1:14" s="28" customFormat="1" ht="12" customHeight="1">
      <c r="A103" s="343" t="s">
        <v>133</v>
      </c>
      <c r="B103" s="343"/>
      <c r="C103" s="29">
        <v>3583.865296803653</v>
      </c>
      <c r="D103" s="29"/>
      <c r="E103" s="29">
        <v>-2071.2059142212192</v>
      </c>
      <c r="F103" s="29"/>
      <c r="G103" s="29">
        <v>70</v>
      </c>
      <c r="H103" s="29"/>
      <c r="I103" s="31">
        <v>112.41</v>
      </c>
      <c r="J103" s="29"/>
      <c r="K103" s="29">
        <v>65</v>
      </c>
      <c r="L103" s="29"/>
      <c r="M103" s="29">
        <v>0</v>
      </c>
      <c r="N103" s="29"/>
    </row>
    <row r="104" spans="1:14" s="28" customFormat="1" ht="12" customHeight="1">
      <c r="A104" s="343" t="s">
        <v>134</v>
      </c>
      <c r="B104" s="343"/>
      <c r="C104" s="29">
        <v>5809.55641025641</v>
      </c>
      <c r="D104" s="29"/>
      <c r="E104" s="29">
        <v>-1696.1084573002738</v>
      </c>
      <c r="F104" s="29"/>
      <c r="G104" s="29">
        <v>80</v>
      </c>
      <c r="H104" s="29"/>
      <c r="I104" s="31">
        <v>134.45</v>
      </c>
      <c r="J104" s="29"/>
      <c r="K104" s="29">
        <v>70</v>
      </c>
      <c r="L104" s="29"/>
      <c r="M104" s="29">
        <v>-349953</v>
      </c>
      <c r="N104" s="29"/>
    </row>
    <row r="105" spans="1:14" s="28" customFormat="1" ht="12" customHeight="1">
      <c r="A105" s="343" t="s">
        <v>135</v>
      </c>
      <c r="B105" s="343"/>
      <c r="C105" s="29">
        <v>3806.697782963827</v>
      </c>
      <c r="D105" s="29"/>
      <c r="E105" s="29">
        <v>3675.83094520548</v>
      </c>
      <c r="F105" s="29"/>
      <c r="G105" s="29">
        <v>75</v>
      </c>
      <c r="H105" s="29"/>
      <c r="I105" s="31">
        <v>111.22</v>
      </c>
      <c r="J105" s="29"/>
      <c r="K105" s="29">
        <v>64</v>
      </c>
      <c r="L105" s="29"/>
      <c r="M105" s="29">
        <v>-250696</v>
      </c>
      <c r="N105" s="29"/>
    </row>
    <row r="106" spans="1:14" s="28" customFormat="1" ht="12" customHeight="1">
      <c r="A106" s="343" t="s">
        <v>136</v>
      </c>
      <c r="B106" s="343"/>
      <c r="C106" s="29">
        <v>3341.0470588235294</v>
      </c>
      <c r="D106" s="29"/>
      <c r="E106" s="29">
        <v>3862.2259393939394</v>
      </c>
      <c r="F106" s="29"/>
      <c r="G106" s="29">
        <v>90</v>
      </c>
      <c r="H106" s="29"/>
      <c r="I106" s="31">
        <v>93.14</v>
      </c>
      <c r="J106" s="29"/>
      <c r="K106" s="29">
        <v>52</v>
      </c>
      <c r="L106" s="29"/>
      <c r="M106" s="29">
        <v>0</v>
      </c>
      <c r="N106" s="29"/>
    </row>
    <row r="107" spans="1:14" s="28" customFormat="1" ht="12" customHeight="1">
      <c r="A107" s="343" t="s">
        <v>137</v>
      </c>
      <c r="B107" s="343"/>
      <c r="C107" s="29">
        <v>2375.0428921568628</v>
      </c>
      <c r="D107" s="29"/>
      <c r="E107" s="29">
        <v>5808.057176325523</v>
      </c>
      <c r="F107" s="29"/>
      <c r="G107" s="29">
        <v>100</v>
      </c>
      <c r="H107" s="29"/>
      <c r="I107" s="31">
        <v>69.4</v>
      </c>
      <c r="J107" s="29"/>
      <c r="K107" s="29">
        <v>36</v>
      </c>
      <c r="L107" s="29"/>
      <c r="M107" s="29">
        <v>543029</v>
      </c>
      <c r="N107" s="29"/>
    </row>
    <row r="108" spans="1:14" s="28" customFormat="1" ht="12" customHeight="1">
      <c r="A108" s="343" t="s">
        <v>138</v>
      </c>
      <c r="B108" s="343"/>
      <c r="C108" s="29">
        <v>3684.0266075388026</v>
      </c>
      <c r="D108" s="29"/>
      <c r="E108" s="29">
        <v>2670.2399493853936</v>
      </c>
      <c r="F108" s="29"/>
      <c r="G108" s="29">
        <v>77.5</v>
      </c>
      <c r="H108" s="29"/>
      <c r="I108" s="31">
        <v>110.5</v>
      </c>
      <c r="J108" s="29"/>
      <c r="K108" s="29">
        <v>64</v>
      </c>
      <c r="L108" s="29"/>
      <c r="M108" s="29">
        <v>0</v>
      </c>
      <c r="N108" s="29"/>
    </row>
    <row r="109" spans="1:14" s="28" customFormat="1" ht="12" customHeight="1">
      <c r="A109" s="343" t="s">
        <v>139</v>
      </c>
      <c r="B109" s="343"/>
      <c r="C109" s="29">
        <v>5455.522070415134</v>
      </c>
      <c r="D109" s="29"/>
      <c r="E109" s="29">
        <v>479.5479474548436</v>
      </c>
      <c r="F109" s="29"/>
      <c r="G109" s="29">
        <v>53</v>
      </c>
      <c r="H109" s="29"/>
      <c r="I109" s="31">
        <v>182.09</v>
      </c>
      <c r="J109" s="29"/>
      <c r="K109" s="29">
        <v>70</v>
      </c>
      <c r="L109" s="29"/>
      <c r="M109" s="29">
        <v>-3658421</v>
      </c>
      <c r="N109" s="29"/>
    </row>
    <row r="110" spans="1:14" s="28" customFormat="1" ht="12" customHeight="1">
      <c r="A110" s="343" t="s">
        <v>140</v>
      </c>
      <c r="B110" s="343"/>
      <c r="C110" s="29">
        <v>2999.703296703297</v>
      </c>
      <c r="D110" s="29"/>
      <c r="E110" s="29">
        <v>1525.536031016657</v>
      </c>
      <c r="F110" s="29"/>
      <c r="G110" s="29">
        <v>80</v>
      </c>
      <c r="H110" s="29"/>
      <c r="I110" s="31">
        <v>106.36</v>
      </c>
      <c r="J110" s="29"/>
      <c r="K110" s="29">
        <v>61</v>
      </c>
      <c r="L110" s="29"/>
      <c r="M110" s="29">
        <v>11028</v>
      </c>
      <c r="N110" s="29"/>
    </row>
    <row r="111" spans="1:14" s="28" customFormat="1" ht="12" customHeight="1">
      <c r="A111" s="343" t="s">
        <v>141</v>
      </c>
      <c r="B111" s="343"/>
      <c r="C111" s="29">
        <v>2515.126394052045</v>
      </c>
      <c r="D111" s="29"/>
      <c r="E111" s="29">
        <v>4200.877384020618</v>
      </c>
      <c r="F111" s="29"/>
      <c r="G111" s="29">
        <v>90</v>
      </c>
      <c r="H111" s="29"/>
      <c r="I111" s="31">
        <v>77.13</v>
      </c>
      <c r="J111" s="29"/>
      <c r="K111" s="29">
        <v>41</v>
      </c>
      <c r="L111" s="29"/>
      <c r="M111" s="29">
        <v>109575</v>
      </c>
      <c r="N111" s="29"/>
    </row>
    <row r="112" spans="1:14" s="28" customFormat="1" ht="12" customHeight="1">
      <c r="A112" s="343" t="s">
        <v>142</v>
      </c>
      <c r="B112" s="343"/>
      <c r="C112" s="29">
        <v>5503.712944332663</v>
      </c>
      <c r="D112" s="29"/>
      <c r="E112" s="29">
        <v>-1306.218527443106</v>
      </c>
      <c r="F112" s="29"/>
      <c r="G112" s="29">
        <v>58</v>
      </c>
      <c r="H112" s="29"/>
      <c r="I112" s="31">
        <v>143.4</v>
      </c>
      <c r="J112" s="29"/>
      <c r="K112" s="29">
        <v>70</v>
      </c>
      <c r="L112" s="29"/>
      <c r="M112" s="29">
        <v>-612105</v>
      </c>
      <c r="N112" s="29"/>
    </row>
    <row r="113" spans="1:14" s="28" customFormat="1" ht="12" customHeight="1">
      <c r="A113" s="343" t="s">
        <v>143</v>
      </c>
      <c r="B113" s="343"/>
      <c r="C113" s="29">
        <v>2560.413766434648</v>
      </c>
      <c r="D113" s="29"/>
      <c r="E113" s="29">
        <v>5644.1674848484845</v>
      </c>
      <c r="F113" s="29"/>
      <c r="G113" s="29">
        <v>95</v>
      </c>
      <c r="H113" s="29"/>
      <c r="I113" s="31">
        <v>81.29</v>
      </c>
      <c r="J113" s="29"/>
      <c r="K113" s="29">
        <v>44</v>
      </c>
      <c r="L113" s="29"/>
      <c r="M113" s="29">
        <v>153956</v>
      </c>
      <c r="N113" s="29"/>
    </row>
    <row r="114" spans="1:14" s="28" customFormat="1" ht="12" customHeight="1">
      <c r="A114" s="343" t="s">
        <v>145</v>
      </c>
      <c r="B114" s="343"/>
      <c r="C114" s="29">
        <v>3234.48069241012</v>
      </c>
      <c r="D114" s="29"/>
      <c r="E114" s="29">
        <v>-304.4457005494492</v>
      </c>
      <c r="F114" s="30">
        <v>10</v>
      </c>
      <c r="G114" s="29">
        <v>80</v>
      </c>
      <c r="H114" s="29"/>
      <c r="I114" s="31">
        <v>89.89</v>
      </c>
      <c r="J114" s="29"/>
      <c r="K114" s="29">
        <v>50</v>
      </c>
      <c r="L114" s="29"/>
      <c r="M114" s="29">
        <v>23005</v>
      </c>
      <c r="N114" s="29"/>
    </row>
    <row r="115" spans="1:14" s="28" customFormat="1" ht="12" customHeight="1">
      <c r="A115" s="343" t="s">
        <v>146</v>
      </c>
      <c r="B115" s="343"/>
      <c r="C115" s="29">
        <v>4054.8088578088577</v>
      </c>
      <c r="D115" s="29"/>
      <c r="E115" s="29">
        <v>2987.495831359544</v>
      </c>
      <c r="F115" s="29"/>
      <c r="G115" s="29">
        <v>72.5</v>
      </c>
      <c r="H115" s="29"/>
      <c r="I115" s="31">
        <v>112.41</v>
      </c>
      <c r="J115" s="29"/>
      <c r="K115" s="29">
        <v>65</v>
      </c>
      <c r="L115" s="29"/>
      <c r="M115" s="29">
        <v>-87428</v>
      </c>
      <c r="N115" s="29"/>
    </row>
    <row r="116" spans="1:14" s="28" customFormat="1" ht="12" customHeight="1">
      <c r="A116" s="343" t="s">
        <v>147</v>
      </c>
      <c r="B116" s="343"/>
      <c r="C116" s="29">
        <v>2290.823088455772</v>
      </c>
      <c r="D116" s="29"/>
      <c r="E116" s="29">
        <v>1250.8011326378546</v>
      </c>
      <c r="F116" s="29"/>
      <c r="G116" s="29">
        <v>90</v>
      </c>
      <c r="H116" s="29"/>
      <c r="I116" s="31">
        <v>67.09</v>
      </c>
      <c r="J116" s="29"/>
      <c r="K116" s="29">
        <v>35</v>
      </c>
      <c r="L116" s="29"/>
      <c r="M116" s="29">
        <v>474616</v>
      </c>
      <c r="N116" s="29"/>
    </row>
    <row r="117" spans="1:14" s="28" customFormat="1" ht="12" customHeight="1">
      <c r="A117" s="343" t="s">
        <v>754</v>
      </c>
      <c r="B117" s="343"/>
      <c r="C117" s="29">
        <v>4684.583240223464</v>
      </c>
      <c r="D117" s="29"/>
      <c r="E117" s="29">
        <v>-592.4845582211817</v>
      </c>
      <c r="F117" s="29"/>
      <c r="G117" s="29">
        <v>55</v>
      </c>
      <c r="H117" s="29"/>
      <c r="I117" s="31">
        <v>134.7</v>
      </c>
      <c r="J117" s="29"/>
      <c r="K117" s="29">
        <v>70</v>
      </c>
      <c r="L117" s="29"/>
      <c r="M117" s="29">
        <v>-545655</v>
      </c>
      <c r="N117" s="29"/>
    </row>
    <row r="118" spans="1:14" s="28" customFormat="1" ht="12" customHeight="1">
      <c r="A118" s="343" t="s">
        <v>151</v>
      </c>
      <c r="B118" s="343"/>
      <c r="C118" s="29">
        <v>2240.645987862441</v>
      </c>
      <c r="D118" s="29"/>
      <c r="E118" s="29">
        <v>372.21211272247814</v>
      </c>
      <c r="F118" s="29"/>
      <c r="G118" s="29">
        <v>85</v>
      </c>
      <c r="H118" s="29"/>
      <c r="I118" s="31">
        <v>83.4</v>
      </c>
      <c r="J118" s="29"/>
      <c r="K118" s="29">
        <v>46</v>
      </c>
      <c r="L118" s="29"/>
      <c r="M118" s="29">
        <v>891270</v>
      </c>
      <c r="N118" s="29"/>
    </row>
    <row r="119" spans="1:14" s="28" customFormat="1" ht="12" customHeight="1">
      <c r="A119" s="343" t="s">
        <v>755</v>
      </c>
      <c r="B119" s="343"/>
      <c r="C119" s="29">
        <v>3759.461267605634</v>
      </c>
      <c r="D119" s="29"/>
      <c r="E119" s="29">
        <v>10842.415930434785</v>
      </c>
      <c r="F119" s="29"/>
      <c r="G119" s="29">
        <v>80</v>
      </c>
      <c r="H119" s="29"/>
      <c r="I119" s="31">
        <v>108.66</v>
      </c>
      <c r="J119" s="29"/>
      <c r="K119" s="29">
        <v>62</v>
      </c>
      <c r="L119" s="29"/>
      <c r="M119" s="29">
        <v>-117959</v>
      </c>
      <c r="N119" s="29"/>
    </row>
    <row r="120" spans="1:14" s="28" customFormat="1" ht="12" customHeight="1">
      <c r="A120" s="343" t="s">
        <v>756</v>
      </c>
      <c r="B120" s="343"/>
      <c r="C120" s="29">
        <v>4175.102590673575</v>
      </c>
      <c r="D120" s="29"/>
      <c r="E120" s="29">
        <v>1938.2014710485137</v>
      </c>
      <c r="F120" s="29"/>
      <c r="G120" s="29">
        <v>65</v>
      </c>
      <c r="H120" s="29"/>
      <c r="I120" s="31">
        <v>117.27</v>
      </c>
      <c r="J120" s="29"/>
      <c r="K120" s="29">
        <v>68</v>
      </c>
      <c r="L120" s="29"/>
      <c r="M120" s="29">
        <v>-242453</v>
      </c>
      <c r="N120" s="29"/>
    </row>
    <row r="121" spans="1:14" s="28" customFormat="1" ht="12" customHeight="1">
      <c r="A121" s="349" t="s">
        <v>155</v>
      </c>
      <c r="B121" s="349"/>
      <c r="C121" s="37">
        <v>6964.104651162791</v>
      </c>
      <c r="D121" s="37"/>
      <c r="E121" s="37">
        <v>16375.01994444444</v>
      </c>
      <c r="F121" s="38">
        <v>10</v>
      </c>
      <c r="G121" s="37">
        <v>70</v>
      </c>
      <c r="H121" s="37"/>
      <c r="I121" s="39">
        <v>179.24</v>
      </c>
      <c r="J121" s="37"/>
      <c r="K121" s="37">
        <v>70</v>
      </c>
      <c r="L121" s="37"/>
      <c r="M121" s="37">
        <v>-282852</v>
      </c>
      <c r="N121" s="37"/>
    </row>
    <row r="122" spans="1:14" s="28" customFormat="1" ht="12" customHeight="1">
      <c r="A122" s="34"/>
      <c r="B122" s="34"/>
      <c r="C122" s="34"/>
      <c r="D122" s="34"/>
      <c r="E122" s="34"/>
      <c r="F122" s="34"/>
      <c r="G122" s="34"/>
      <c r="H122" s="34"/>
      <c r="I122" s="46"/>
      <c r="J122" s="34"/>
      <c r="K122" s="34"/>
      <c r="L122" s="34"/>
      <c r="M122" s="34"/>
      <c r="N122" s="34"/>
    </row>
    <row r="123" spans="1:14" s="28" customFormat="1" ht="12" customHeight="1">
      <c r="A123" s="342" t="s">
        <v>157</v>
      </c>
      <c r="B123" s="342"/>
      <c r="C123" s="25">
        <v>3067.8931179393767</v>
      </c>
      <c r="D123" s="25"/>
      <c r="E123" s="25">
        <v>4286.945669048575</v>
      </c>
      <c r="F123" s="25"/>
      <c r="G123" s="25" t="s">
        <v>19</v>
      </c>
      <c r="H123" s="25"/>
      <c r="I123" s="27" t="s">
        <v>19</v>
      </c>
      <c r="J123" s="25"/>
      <c r="K123" s="25" t="s">
        <v>19</v>
      </c>
      <c r="L123" s="25"/>
      <c r="M123" s="25">
        <f>SUM(M124:M150)</f>
        <v>8199461</v>
      </c>
      <c r="N123" s="25"/>
    </row>
    <row r="124" spans="1:14" s="28" customFormat="1" ht="12" customHeight="1">
      <c r="A124" s="343" t="s">
        <v>158</v>
      </c>
      <c r="B124" s="343"/>
      <c r="C124" s="29">
        <v>4532.026754075124</v>
      </c>
      <c r="D124" s="29"/>
      <c r="E124" s="29">
        <v>2954.01240051348</v>
      </c>
      <c r="F124" s="29"/>
      <c r="G124" s="29">
        <v>70</v>
      </c>
      <c r="H124" s="29"/>
      <c r="I124" s="31">
        <v>114.71</v>
      </c>
      <c r="J124" s="29"/>
      <c r="K124" s="29">
        <v>66</v>
      </c>
      <c r="L124" s="29"/>
      <c r="M124" s="29">
        <v>-815828</v>
      </c>
      <c r="N124" s="29"/>
    </row>
    <row r="125" spans="1:14" s="28" customFormat="1" ht="12" customHeight="1">
      <c r="A125" s="343" t="s">
        <v>160</v>
      </c>
      <c r="B125" s="343"/>
      <c r="C125" s="29">
        <v>2376.975</v>
      </c>
      <c r="D125" s="29"/>
      <c r="E125" s="29">
        <v>24409.10109452736</v>
      </c>
      <c r="F125" s="29"/>
      <c r="G125" s="29">
        <v>100</v>
      </c>
      <c r="H125" s="29"/>
      <c r="I125" s="31">
        <v>58.6</v>
      </c>
      <c r="J125" s="29"/>
      <c r="K125" s="29">
        <v>29</v>
      </c>
      <c r="L125" s="29"/>
      <c r="M125" s="29">
        <v>209741</v>
      </c>
      <c r="N125" s="29"/>
    </row>
    <row r="126" spans="1:14" s="28" customFormat="1" ht="12" customHeight="1">
      <c r="A126" s="343" t="s">
        <v>161</v>
      </c>
      <c r="B126" s="343"/>
      <c r="C126" s="29">
        <v>4063.7865961199295</v>
      </c>
      <c r="D126" s="29"/>
      <c r="E126" s="29">
        <v>7907.543466666665</v>
      </c>
      <c r="F126" s="29"/>
      <c r="G126" s="29">
        <v>80</v>
      </c>
      <c r="H126" s="29"/>
      <c r="I126" s="31">
        <v>103.27</v>
      </c>
      <c r="J126" s="29"/>
      <c r="K126" s="29">
        <v>59</v>
      </c>
      <c r="L126" s="29"/>
      <c r="M126" s="29">
        <v>-64644</v>
      </c>
      <c r="N126" s="29"/>
    </row>
    <row r="127" spans="1:14" s="28" customFormat="1" ht="12" customHeight="1">
      <c r="A127" s="343" t="s">
        <v>162</v>
      </c>
      <c r="B127" s="343"/>
      <c r="C127" s="29">
        <v>4276.6428948758585</v>
      </c>
      <c r="D127" s="29"/>
      <c r="E127" s="29">
        <v>4969.636652267819</v>
      </c>
      <c r="F127" s="29"/>
      <c r="G127" s="29">
        <v>80</v>
      </c>
      <c r="H127" s="29"/>
      <c r="I127" s="31">
        <v>100.89</v>
      </c>
      <c r="J127" s="29"/>
      <c r="K127" s="29">
        <v>57</v>
      </c>
      <c r="L127" s="29"/>
      <c r="M127" s="29">
        <v>-61904</v>
      </c>
      <c r="N127" s="29"/>
    </row>
    <row r="128" spans="1:14" s="28" customFormat="1" ht="12" customHeight="1">
      <c r="A128" s="343" t="s">
        <v>624</v>
      </c>
      <c r="B128" s="343"/>
      <c r="C128" s="29">
        <v>2318.884885764499</v>
      </c>
      <c r="D128" s="29"/>
      <c r="E128" s="29">
        <v>6466.0606260720415</v>
      </c>
      <c r="F128" s="29"/>
      <c r="G128" s="29">
        <v>90</v>
      </c>
      <c r="H128" s="29"/>
      <c r="I128" s="31">
        <v>64.05</v>
      </c>
      <c r="J128" s="29"/>
      <c r="K128" s="29">
        <v>33</v>
      </c>
      <c r="L128" s="29"/>
      <c r="M128" s="29">
        <v>598663</v>
      </c>
      <c r="N128" s="29"/>
    </row>
    <row r="129" spans="1:14" s="28" customFormat="1" ht="12" customHeight="1">
      <c r="A129" s="343" t="s">
        <v>166</v>
      </c>
      <c r="B129" s="343"/>
      <c r="C129" s="29">
        <v>3189.866666666667</v>
      </c>
      <c r="D129" s="29"/>
      <c r="E129" s="29">
        <v>8991.248333333333</v>
      </c>
      <c r="F129" s="29"/>
      <c r="G129" s="29">
        <v>100</v>
      </c>
      <c r="H129" s="29"/>
      <c r="I129" s="31">
        <v>87.74</v>
      </c>
      <c r="J129" s="29"/>
      <c r="K129" s="29">
        <v>48</v>
      </c>
      <c r="L129" s="29"/>
      <c r="M129" s="29">
        <v>-3879</v>
      </c>
      <c r="N129" s="29"/>
    </row>
    <row r="130" spans="1:14" s="28" customFormat="1" ht="12" customHeight="1">
      <c r="A130" s="343" t="s">
        <v>626</v>
      </c>
      <c r="B130" s="343"/>
      <c r="C130" s="29">
        <v>2319.036231884058</v>
      </c>
      <c r="D130" s="29"/>
      <c r="E130" s="29">
        <v>645.3559446366784</v>
      </c>
      <c r="F130" s="29"/>
      <c r="G130" s="29">
        <v>90</v>
      </c>
      <c r="H130" s="29"/>
      <c r="I130" s="31">
        <v>79.49</v>
      </c>
      <c r="J130" s="29"/>
      <c r="K130" s="29">
        <v>43</v>
      </c>
      <c r="L130" s="29"/>
      <c r="M130" s="29">
        <v>1186878</v>
      </c>
      <c r="N130" s="29"/>
    </row>
    <row r="131" spans="1:14" s="28" customFormat="1" ht="12" customHeight="1">
      <c r="A131" s="343" t="s">
        <v>168</v>
      </c>
      <c r="B131" s="343"/>
      <c r="C131" s="29">
        <v>2202.0714285714284</v>
      </c>
      <c r="D131" s="29"/>
      <c r="E131" s="29">
        <v>15729.816509433966</v>
      </c>
      <c r="F131" s="29"/>
      <c r="G131" s="29">
        <v>100</v>
      </c>
      <c r="H131" s="29"/>
      <c r="I131" s="31">
        <v>59.48</v>
      </c>
      <c r="J131" s="29"/>
      <c r="K131" s="29">
        <v>30</v>
      </c>
      <c r="L131" s="29"/>
      <c r="M131" s="29">
        <v>126843</v>
      </c>
      <c r="N131" s="29"/>
    </row>
    <row r="132" spans="1:14" s="224" customFormat="1" ht="12" customHeight="1">
      <c r="A132" s="380" t="s">
        <v>627</v>
      </c>
      <c r="B132" s="380"/>
      <c r="C132" s="225">
        <v>2928.779143618111</v>
      </c>
      <c r="D132" s="225"/>
      <c r="E132" s="225">
        <v>8064.997852525252</v>
      </c>
      <c r="F132" s="225"/>
      <c r="G132" s="225">
        <v>85</v>
      </c>
      <c r="H132" s="225"/>
      <c r="I132" s="227">
        <v>81.39</v>
      </c>
      <c r="J132" s="225"/>
      <c r="K132" s="225">
        <v>44</v>
      </c>
      <c r="L132" s="225"/>
      <c r="M132" s="225">
        <v>371517</v>
      </c>
      <c r="N132" s="225"/>
    </row>
    <row r="133" spans="1:14" s="28" customFormat="1" ht="12" customHeight="1">
      <c r="A133" s="343" t="s">
        <v>171</v>
      </c>
      <c r="B133" s="343"/>
      <c r="C133" s="29">
        <v>2527.1688282138794</v>
      </c>
      <c r="D133" s="29"/>
      <c r="E133" s="29">
        <v>2617.1859215328473</v>
      </c>
      <c r="F133" s="29"/>
      <c r="G133" s="29">
        <v>85</v>
      </c>
      <c r="H133" s="29"/>
      <c r="I133" s="31">
        <v>88.95</v>
      </c>
      <c r="J133" s="29"/>
      <c r="K133" s="29">
        <v>49</v>
      </c>
      <c r="L133" s="29"/>
      <c r="M133" s="29">
        <v>1943367</v>
      </c>
      <c r="N133" s="29"/>
    </row>
    <row r="134" spans="1:14" s="28" customFormat="1" ht="12" customHeight="1">
      <c r="A134" s="343" t="s">
        <v>172</v>
      </c>
      <c r="B134" s="343"/>
      <c r="C134" s="29">
        <v>3061.344827586207</v>
      </c>
      <c r="D134" s="29"/>
      <c r="E134" s="29">
        <v>10937.359705882347</v>
      </c>
      <c r="F134" s="29"/>
      <c r="G134" s="29">
        <v>100</v>
      </c>
      <c r="H134" s="29"/>
      <c r="I134" s="31">
        <v>60.1</v>
      </c>
      <c r="J134" s="29"/>
      <c r="K134" s="29">
        <v>30</v>
      </c>
      <c r="L134" s="29"/>
      <c r="M134" s="29">
        <v>3947</v>
      </c>
      <c r="N134" s="29"/>
    </row>
    <row r="135" spans="1:14" s="28" customFormat="1" ht="12" customHeight="1">
      <c r="A135" s="343" t="s">
        <v>175</v>
      </c>
      <c r="B135" s="343"/>
      <c r="C135" s="29">
        <v>2534.8587896253603</v>
      </c>
      <c r="D135" s="29"/>
      <c r="E135" s="29">
        <v>11099.579371257485</v>
      </c>
      <c r="F135" s="29"/>
      <c r="G135" s="29">
        <v>100</v>
      </c>
      <c r="H135" s="29"/>
      <c r="I135" s="31">
        <v>59.81</v>
      </c>
      <c r="J135" s="29"/>
      <c r="K135" s="29">
        <v>30</v>
      </c>
      <c r="L135" s="29"/>
      <c r="M135" s="29">
        <v>331893</v>
      </c>
      <c r="N135" s="29"/>
    </row>
    <row r="136" spans="1:14" s="28" customFormat="1" ht="12" customHeight="1">
      <c r="A136" s="343" t="s">
        <v>176</v>
      </c>
      <c r="B136" s="343"/>
      <c r="C136" s="29">
        <v>2734.101224489796</v>
      </c>
      <c r="D136" s="29"/>
      <c r="E136" s="29">
        <v>10952.012213047068</v>
      </c>
      <c r="F136" s="29"/>
      <c r="G136" s="29">
        <v>100</v>
      </c>
      <c r="H136" s="29"/>
      <c r="I136" s="31">
        <v>85.9</v>
      </c>
      <c r="J136" s="29"/>
      <c r="K136" s="29">
        <v>47</v>
      </c>
      <c r="L136" s="29"/>
      <c r="M136" s="29">
        <v>180617</v>
      </c>
      <c r="N136" s="29"/>
    </row>
    <row r="137" spans="1:14" s="28" customFormat="1" ht="12" customHeight="1">
      <c r="A137" s="343" t="s">
        <v>177</v>
      </c>
      <c r="B137" s="343"/>
      <c r="C137" s="29">
        <v>2905.295438276827</v>
      </c>
      <c r="D137" s="29"/>
      <c r="E137" s="29">
        <v>4597.5607063974385</v>
      </c>
      <c r="F137" s="29"/>
      <c r="G137" s="29">
        <v>87</v>
      </c>
      <c r="H137" s="29"/>
      <c r="I137" s="31">
        <v>85</v>
      </c>
      <c r="J137" s="29"/>
      <c r="K137" s="29">
        <v>47</v>
      </c>
      <c r="L137" s="29"/>
      <c r="M137" s="29">
        <v>1094391</v>
      </c>
      <c r="N137" s="29"/>
    </row>
    <row r="138" spans="1:14" s="28" customFormat="1" ht="12" customHeight="1">
      <c r="A138" s="343" t="s">
        <v>178</v>
      </c>
      <c r="B138" s="343"/>
      <c r="C138" s="29">
        <v>2425.7119117875445</v>
      </c>
      <c r="D138" s="29"/>
      <c r="E138" s="29">
        <v>3340.0292702448214</v>
      </c>
      <c r="F138" s="29"/>
      <c r="G138" s="29">
        <v>90</v>
      </c>
      <c r="H138" s="29"/>
      <c r="I138" s="31">
        <v>90.05</v>
      </c>
      <c r="J138" s="29"/>
      <c r="K138" s="29">
        <v>50</v>
      </c>
      <c r="L138" s="29"/>
      <c r="M138" s="29">
        <v>933757</v>
      </c>
      <c r="N138" s="29"/>
    </row>
    <row r="139" spans="1:14" s="28" customFormat="1" ht="12" customHeight="1">
      <c r="A139" s="343" t="s">
        <v>180</v>
      </c>
      <c r="B139" s="343"/>
      <c r="C139" s="29">
        <v>2452.3953488372094</v>
      </c>
      <c r="D139" s="29"/>
      <c r="E139" s="29">
        <v>4905.771320754717</v>
      </c>
      <c r="F139" s="29"/>
      <c r="G139" s="29">
        <v>100</v>
      </c>
      <c r="H139" s="29"/>
      <c r="I139" s="31">
        <v>63.01</v>
      </c>
      <c r="J139" s="29"/>
      <c r="K139" s="29">
        <v>32</v>
      </c>
      <c r="L139" s="29"/>
      <c r="M139" s="29">
        <v>184886</v>
      </c>
      <c r="N139" s="29"/>
    </row>
    <row r="140" spans="1:14" s="28" customFormat="1" ht="12" customHeight="1">
      <c r="A140" s="343" t="s">
        <v>181</v>
      </c>
      <c r="B140" s="343"/>
      <c r="C140" s="29">
        <v>3257.308001147118</v>
      </c>
      <c r="D140" s="29"/>
      <c r="E140" s="29">
        <v>3743.0256840620605</v>
      </c>
      <c r="F140" s="29"/>
      <c r="G140" s="29">
        <v>77.5</v>
      </c>
      <c r="H140" s="29"/>
      <c r="I140" s="31">
        <v>97.78</v>
      </c>
      <c r="J140" s="29"/>
      <c r="K140" s="29">
        <v>55</v>
      </c>
      <c r="L140" s="29"/>
      <c r="M140" s="29">
        <v>0</v>
      </c>
      <c r="N140" s="29"/>
    </row>
    <row r="141" spans="1:14" s="28" customFormat="1" ht="12" customHeight="1">
      <c r="A141" s="343" t="s">
        <v>182</v>
      </c>
      <c r="B141" s="343"/>
      <c r="C141" s="29">
        <v>2747.2321428571427</v>
      </c>
      <c r="D141" s="29"/>
      <c r="E141" s="29">
        <v>-2907.802830188679</v>
      </c>
      <c r="F141" s="29"/>
      <c r="G141" s="29">
        <v>100</v>
      </c>
      <c r="H141" s="29"/>
      <c r="I141" s="31">
        <v>56.73</v>
      </c>
      <c r="J141" s="29"/>
      <c r="K141" s="29">
        <v>28</v>
      </c>
      <c r="L141" s="29"/>
      <c r="M141" s="29">
        <v>36881</v>
      </c>
      <c r="N141" s="29"/>
    </row>
    <row r="142" spans="1:14" s="28" customFormat="1" ht="12" customHeight="1">
      <c r="A142" s="343" t="s">
        <v>183</v>
      </c>
      <c r="B142" s="343"/>
      <c r="C142" s="29">
        <v>3588.5091234347046</v>
      </c>
      <c r="D142" s="29"/>
      <c r="E142" s="29">
        <v>2605.118709331428</v>
      </c>
      <c r="F142" s="29"/>
      <c r="G142" s="29">
        <v>74</v>
      </c>
      <c r="H142" s="29"/>
      <c r="I142" s="31">
        <v>106.41</v>
      </c>
      <c r="J142" s="29"/>
      <c r="K142" s="29">
        <v>61</v>
      </c>
      <c r="L142" s="29"/>
      <c r="M142" s="29">
        <v>0</v>
      </c>
      <c r="N142" s="29"/>
    </row>
    <row r="143" spans="1:14" s="28" customFormat="1" ht="12" customHeight="1">
      <c r="A143" s="343" t="s">
        <v>184</v>
      </c>
      <c r="B143" s="343"/>
      <c r="C143" s="29">
        <v>2262.3724137931035</v>
      </c>
      <c r="D143" s="29"/>
      <c r="E143" s="29">
        <v>3566.401318681319</v>
      </c>
      <c r="F143" s="29"/>
      <c r="G143" s="29">
        <v>100</v>
      </c>
      <c r="H143" s="29"/>
      <c r="I143" s="31">
        <v>57.67</v>
      </c>
      <c r="J143" s="29"/>
      <c r="K143" s="29">
        <v>28</v>
      </c>
      <c r="L143" s="29"/>
      <c r="M143" s="29">
        <v>357695</v>
      </c>
      <c r="N143" s="29"/>
    </row>
    <row r="144" spans="1:14" s="28" customFormat="1" ht="12" customHeight="1">
      <c r="A144" s="343" t="s">
        <v>185</v>
      </c>
      <c r="B144" s="343"/>
      <c r="C144" s="29">
        <v>4231.505689001264</v>
      </c>
      <c r="D144" s="29"/>
      <c r="E144" s="29">
        <v>1863.1912217795466</v>
      </c>
      <c r="F144" s="29"/>
      <c r="G144" s="29">
        <v>68</v>
      </c>
      <c r="H144" s="29"/>
      <c r="I144" s="31">
        <v>109.72</v>
      </c>
      <c r="J144" s="29"/>
      <c r="K144" s="29">
        <v>63</v>
      </c>
      <c r="L144" s="29"/>
      <c r="M144" s="29">
        <v>-77580</v>
      </c>
      <c r="N144" s="29"/>
    </row>
    <row r="145" spans="1:14" s="28" customFormat="1" ht="12" customHeight="1">
      <c r="A145" s="343" t="s">
        <v>188</v>
      </c>
      <c r="B145" s="343"/>
      <c r="C145" s="29">
        <v>5664.103397341211</v>
      </c>
      <c r="D145" s="29"/>
      <c r="E145" s="29">
        <v>1669.2018524096386</v>
      </c>
      <c r="F145" s="29"/>
      <c r="G145" s="29">
        <v>75</v>
      </c>
      <c r="H145" s="29"/>
      <c r="I145" s="31">
        <v>127.52</v>
      </c>
      <c r="J145" s="29"/>
      <c r="K145" s="29">
        <v>70</v>
      </c>
      <c r="L145" s="29"/>
      <c r="M145" s="29">
        <v>-261737</v>
      </c>
      <c r="N145" s="29"/>
    </row>
    <row r="146" spans="1:14" s="28" customFormat="1" ht="12" customHeight="1">
      <c r="A146" s="343" t="s">
        <v>191</v>
      </c>
      <c r="B146" s="343"/>
      <c r="C146" s="29">
        <v>2626.955056179775</v>
      </c>
      <c r="D146" s="29"/>
      <c r="E146" s="29">
        <v>31528.16378947369</v>
      </c>
      <c r="F146" s="29"/>
      <c r="G146" s="29">
        <v>100</v>
      </c>
      <c r="H146" s="29"/>
      <c r="I146" s="31">
        <v>61.94</v>
      </c>
      <c r="J146" s="29"/>
      <c r="K146" s="29">
        <v>31</v>
      </c>
      <c r="L146" s="29"/>
      <c r="M146" s="29">
        <v>60313</v>
      </c>
      <c r="N146" s="29"/>
    </row>
    <row r="147" spans="1:14" s="28" customFormat="1" ht="12" customHeight="1">
      <c r="A147" s="343" t="s">
        <v>193</v>
      </c>
      <c r="B147" s="343"/>
      <c r="C147" s="29">
        <v>2486.774924471299</v>
      </c>
      <c r="D147" s="29"/>
      <c r="E147" s="29">
        <v>2013.1077435125978</v>
      </c>
      <c r="F147" s="29"/>
      <c r="G147" s="29">
        <v>85</v>
      </c>
      <c r="H147" s="29"/>
      <c r="I147" s="31">
        <v>88.35</v>
      </c>
      <c r="J147" s="29"/>
      <c r="K147" s="29">
        <v>49</v>
      </c>
      <c r="L147" s="29"/>
      <c r="M147" s="29">
        <v>599730</v>
      </c>
      <c r="N147" s="29"/>
    </row>
    <row r="148" spans="1:14" s="28" customFormat="1" ht="12" customHeight="1">
      <c r="A148" s="343" t="s">
        <v>708</v>
      </c>
      <c r="B148" s="343"/>
      <c r="C148" s="29">
        <v>2709.6562255285826</v>
      </c>
      <c r="D148" s="30">
        <v>11</v>
      </c>
      <c r="E148" s="29">
        <v>4877.114276704769</v>
      </c>
      <c r="F148" s="30">
        <v>11</v>
      </c>
      <c r="G148" s="29" t="s">
        <v>19</v>
      </c>
      <c r="H148" s="30">
        <v>11</v>
      </c>
      <c r="I148" s="31" t="s">
        <v>19</v>
      </c>
      <c r="J148" s="30">
        <v>11</v>
      </c>
      <c r="K148" s="29" t="s">
        <v>19</v>
      </c>
      <c r="L148" s="30">
        <v>11</v>
      </c>
      <c r="M148" s="29">
        <v>972913</v>
      </c>
      <c r="N148" s="30">
        <v>11</v>
      </c>
    </row>
    <row r="149" spans="1:14" s="28" customFormat="1" ht="12" customHeight="1">
      <c r="A149" s="343" t="s">
        <v>194</v>
      </c>
      <c r="B149" s="343"/>
      <c r="C149" s="29">
        <v>2808.6875</v>
      </c>
      <c r="D149" s="29"/>
      <c r="E149" s="29">
        <v>1135.4840350877207</v>
      </c>
      <c r="F149" s="29"/>
      <c r="G149" s="29">
        <v>80</v>
      </c>
      <c r="H149" s="29"/>
      <c r="I149" s="31">
        <v>65.69</v>
      </c>
      <c r="J149" s="29"/>
      <c r="K149" s="29">
        <v>34</v>
      </c>
      <c r="L149" s="29"/>
      <c r="M149" s="29">
        <v>19570</v>
      </c>
      <c r="N149" s="29"/>
    </row>
    <row r="150" spans="1:14" s="28" customFormat="1" ht="12" customHeight="1">
      <c r="A150" s="344" t="s">
        <v>197</v>
      </c>
      <c r="B150" s="344"/>
      <c r="C150" s="37">
        <v>2574.9535714285716</v>
      </c>
      <c r="D150" s="37"/>
      <c r="E150" s="37">
        <v>7061.736575342466</v>
      </c>
      <c r="F150" s="37"/>
      <c r="G150" s="37">
        <v>100</v>
      </c>
      <c r="H150" s="37"/>
      <c r="I150" s="39">
        <v>62.41</v>
      </c>
      <c r="J150" s="37"/>
      <c r="K150" s="37">
        <v>32</v>
      </c>
      <c r="L150" s="37"/>
      <c r="M150" s="37">
        <v>271431</v>
      </c>
      <c r="N150" s="37"/>
    </row>
    <row r="151" spans="1:14" s="28" customFormat="1" ht="12" customHeight="1">
      <c r="A151" s="34"/>
      <c r="B151" s="34"/>
      <c r="C151" s="34"/>
      <c r="D151" s="34"/>
      <c r="E151" s="34"/>
      <c r="F151" s="34"/>
      <c r="G151" s="34"/>
      <c r="H151" s="34"/>
      <c r="I151" s="46"/>
      <c r="J151" s="34"/>
      <c r="K151" s="34"/>
      <c r="L151" s="34"/>
      <c r="M151" s="34"/>
      <c r="N151" s="34"/>
    </row>
    <row r="152" spans="1:14" s="28" customFormat="1" ht="12" customHeight="1">
      <c r="A152" s="342" t="s">
        <v>198</v>
      </c>
      <c r="B152" s="342"/>
      <c r="C152" s="25">
        <v>2497.8997937435547</v>
      </c>
      <c r="D152" s="25"/>
      <c r="E152" s="25">
        <v>2273.039147540984</v>
      </c>
      <c r="F152" s="25"/>
      <c r="G152" s="25" t="s">
        <v>19</v>
      </c>
      <c r="H152" s="25"/>
      <c r="I152" s="27" t="s">
        <v>19</v>
      </c>
      <c r="J152" s="25"/>
      <c r="K152" s="25" t="s">
        <v>19</v>
      </c>
      <c r="L152" s="25"/>
      <c r="M152" s="25">
        <f>SUM(M153:M160)</f>
        <v>4112414</v>
      </c>
      <c r="N152" s="25"/>
    </row>
    <row r="153" spans="1:14" s="28" customFormat="1" ht="12" customHeight="1">
      <c r="A153" s="343" t="s">
        <v>628</v>
      </c>
      <c r="B153" s="343"/>
      <c r="C153" s="29">
        <v>2389.712758374911</v>
      </c>
      <c r="D153" s="29"/>
      <c r="E153" s="29">
        <v>1912.906535764376</v>
      </c>
      <c r="F153" s="29"/>
      <c r="G153" s="29">
        <v>95</v>
      </c>
      <c r="H153" s="29"/>
      <c r="I153" s="31">
        <v>70.67</v>
      </c>
      <c r="J153" s="29"/>
      <c r="K153" s="29">
        <v>37</v>
      </c>
      <c r="L153" s="29"/>
      <c r="M153" s="29">
        <v>1247953</v>
      </c>
      <c r="N153" s="29"/>
    </row>
    <row r="154" spans="1:14" s="28" customFormat="1" ht="12" customHeight="1">
      <c r="A154" s="343" t="s">
        <v>200</v>
      </c>
      <c r="B154" s="343"/>
      <c r="C154" s="29">
        <v>3080.509090909091</v>
      </c>
      <c r="D154" s="29"/>
      <c r="E154" s="29">
        <v>52476.649399999995</v>
      </c>
      <c r="F154" s="29"/>
      <c r="G154" s="29">
        <v>100</v>
      </c>
      <c r="H154" s="29"/>
      <c r="I154" s="31">
        <v>67.4</v>
      </c>
      <c r="J154" s="29"/>
      <c r="K154" s="29">
        <v>35</v>
      </c>
      <c r="L154" s="29"/>
      <c r="M154" s="29">
        <v>6798</v>
      </c>
      <c r="N154" s="29"/>
    </row>
    <row r="155" spans="1:14" s="28" customFormat="1" ht="12" customHeight="1">
      <c r="A155" s="343" t="s">
        <v>201</v>
      </c>
      <c r="B155" s="343"/>
      <c r="C155" s="29">
        <v>2921.94</v>
      </c>
      <c r="D155" s="29"/>
      <c r="E155" s="29">
        <v>7828.494888888883</v>
      </c>
      <c r="F155" s="29"/>
      <c r="G155" s="29">
        <v>100</v>
      </c>
      <c r="H155" s="29"/>
      <c r="I155" s="31">
        <v>56.88</v>
      </c>
      <c r="J155" s="29"/>
      <c r="K155" s="29">
        <v>28</v>
      </c>
      <c r="L155" s="29"/>
      <c r="M155" s="29">
        <v>8730</v>
      </c>
      <c r="N155" s="29"/>
    </row>
    <row r="156" spans="1:14" s="28" customFormat="1" ht="12" customHeight="1">
      <c r="A156" s="343" t="s">
        <v>202</v>
      </c>
      <c r="B156" s="343"/>
      <c r="C156" s="29">
        <v>3030.490566037736</v>
      </c>
      <c r="D156" s="29"/>
      <c r="E156" s="29">
        <v>-3450.5362068965537</v>
      </c>
      <c r="F156" s="29"/>
      <c r="G156" s="29">
        <v>100</v>
      </c>
      <c r="H156" s="29"/>
      <c r="I156" s="31">
        <v>59.85</v>
      </c>
      <c r="J156" s="29"/>
      <c r="K156" s="29">
        <v>30</v>
      </c>
      <c r="L156" s="29"/>
      <c r="M156" s="29">
        <v>31991</v>
      </c>
      <c r="N156" s="29"/>
    </row>
    <row r="157" spans="1:14" s="28" customFormat="1" ht="12" customHeight="1">
      <c r="A157" s="343" t="s">
        <v>203</v>
      </c>
      <c r="B157" s="343"/>
      <c r="C157" s="29">
        <v>2503.0487603305787</v>
      </c>
      <c r="D157" s="29"/>
      <c r="E157" s="29">
        <v>1523.1685178875655</v>
      </c>
      <c r="F157" s="29"/>
      <c r="G157" s="29">
        <v>87</v>
      </c>
      <c r="H157" s="29"/>
      <c r="I157" s="31">
        <v>66.43</v>
      </c>
      <c r="J157" s="29"/>
      <c r="K157" s="29">
        <v>34</v>
      </c>
      <c r="L157" s="29"/>
      <c r="M157" s="29">
        <v>606930</v>
      </c>
      <c r="N157" s="29"/>
    </row>
    <row r="158" spans="1:14" s="28" customFormat="1" ht="12" customHeight="1">
      <c r="A158" s="343" t="s">
        <v>205</v>
      </c>
      <c r="B158" s="343"/>
      <c r="C158" s="29">
        <v>2708.9783783783782</v>
      </c>
      <c r="D158" s="29"/>
      <c r="E158" s="29">
        <v>7227.202400756144</v>
      </c>
      <c r="F158" s="29"/>
      <c r="G158" s="29">
        <v>95</v>
      </c>
      <c r="H158" s="29"/>
      <c r="I158" s="31">
        <v>62.52</v>
      </c>
      <c r="J158" s="29"/>
      <c r="K158" s="29">
        <v>32</v>
      </c>
      <c r="L158" s="29"/>
      <c r="M158" s="29">
        <v>233462</v>
      </c>
      <c r="N158" s="29"/>
    </row>
    <row r="159" spans="1:14" s="28" customFormat="1" ht="12" customHeight="1">
      <c r="A159" s="343" t="s">
        <v>206</v>
      </c>
      <c r="B159" s="343"/>
      <c r="C159" s="29">
        <v>3300.7954545454545</v>
      </c>
      <c r="D159" s="29"/>
      <c r="E159" s="29">
        <v>-188.0004081632658</v>
      </c>
      <c r="F159" s="29"/>
      <c r="G159" s="29">
        <v>85</v>
      </c>
      <c r="H159" s="29"/>
      <c r="I159" s="31">
        <v>66.12</v>
      </c>
      <c r="J159" s="29"/>
      <c r="K159" s="29">
        <v>34</v>
      </c>
      <c r="L159" s="29"/>
      <c r="M159" s="29">
        <v>3496</v>
      </c>
      <c r="N159" s="29"/>
    </row>
    <row r="160" spans="1:14" s="28" customFormat="1" ht="12" customHeight="1">
      <c r="A160" s="344" t="s">
        <v>207</v>
      </c>
      <c r="B160" s="344"/>
      <c r="C160" s="37">
        <v>2461.7916666666665</v>
      </c>
      <c r="D160" s="37"/>
      <c r="E160" s="37">
        <v>838.5939975649355</v>
      </c>
      <c r="F160" s="37"/>
      <c r="G160" s="37">
        <v>90</v>
      </c>
      <c r="H160" s="37"/>
      <c r="I160" s="39">
        <v>68.19</v>
      </c>
      <c r="J160" s="37"/>
      <c r="K160" s="37">
        <v>35</v>
      </c>
      <c r="L160" s="37"/>
      <c r="M160" s="37">
        <v>1973054</v>
      </c>
      <c r="N160" s="37"/>
    </row>
    <row r="161" spans="1:14" s="28" customFormat="1" ht="12" customHeight="1">
      <c r="A161" s="34"/>
      <c r="B161" s="34"/>
      <c r="C161" s="34"/>
      <c r="D161" s="34"/>
      <c r="E161" s="34"/>
      <c r="F161" s="34"/>
      <c r="G161" s="34"/>
      <c r="H161" s="34"/>
      <c r="I161" s="46"/>
      <c r="J161" s="34"/>
      <c r="K161" s="34"/>
      <c r="L161" s="34"/>
      <c r="M161" s="34"/>
      <c r="N161" s="34"/>
    </row>
    <row r="162" spans="1:14" s="28" customFormat="1" ht="12" customHeight="1">
      <c r="A162" s="342" t="s">
        <v>208</v>
      </c>
      <c r="B162" s="342"/>
      <c r="C162" s="25">
        <v>2589.92314527795</v>
      </c>
      <c r="D162" s="25"/>
      <c r="E162" s="25">
        <v>2467.73993738618</v>
      </c>
      <c r="F162" s="25"/>
      <c r="G162" s="25" t="s">
        <v>19</v>
      </c>
      <c r="H162" s="25"/>
      <c r="I162" s="27" t="s">
        <v>19</v>
      </c>
      <c r="J162" s="25"/>
      <c r="K162" s="25" t="s">
        <v>19</v>
      </c>
      <c r="L162" s="25"/>
      <c r="M162" s="25">
        <f>SUM(M163:M179)</f>
        <v>11899512</v>
      </c>
      <c r="N162" s="25"/>
    </row>
    <row r="163" spans="1:14" s="28" customFormat="1" ht="12" customHeight="1">
      <c r="A163" s="343" t="s">
        <v>209</v>
      </c>
      <c r="B163" s="343"/>
      <c r="C163" s="29">
        <v>2342.1927739481816</v>
      </c>
      <c r="D163" s="29"/>
      <c r="E163" s="29">
        <v>1550.2596757990868</v>
      </c>
      <c r="F163" s="29"/>
      <c r="G163" s="29">
        <v>87</v>
      </c>
      <c r="H163" s="29"/>
      <c r="I163" s="31">
        <v>81.08</v>
      </c>
      <c r="J163" s="29"/>
      <c r="K163" s="29">
        <v>44</v>
      </c>
      <c r="L163" s="29"/>
      <c r="M163" s="29">
        <v>1526405</v>
      </c>
      <c r="N163" s="29"/>
    </row>
    <row r="164" spans="1:14" s="28" customFormat="1" ht="12" customHeight="1">
      <c r="A164" s="343" t="s">
        <v>210</v>
      </c>
      <c r="B164" s="343"/>
      <c r="C164" s="29">
        <v>2751.5817963111467</v>
      </c>
      <c r="D164" s="29"/>
      <c r="E164" s="29">
        <v>2976.108000455996</v>
      </c>
      <c r="F164" s="29"/>
      <c r="G164" s="29">
        <v>95</v>
      </c>
      <c r="H164" s="29"/>
      <c r="I164" s="31">
        <v>82.01</v>
      </c>
      <c r="J164" s="29"/>
      <c r="K164" s="29">
        <v>45</v>
      </c>
      <c r="L164" s="29"/>
      <c r="M164" s="29">
        <v>2191462</v>
      </c>
      <c r="N164" s="29"/>
    </row>
    <row r="165" spans="1:14" s="28" customFormat="1" ht="12" customHeight="1">
      <c r="A165" s="343" t="s">
        <v>211</v>
      </c>
      <c r="B165" s="343"/>
      <c r="C165" s="29">
        <v>2349.17394993636</v>
      </c>
      <c r="D165" s="29"/>
      <c r="E165" s="29">
        <v>2119.424456476469</v>
      </c>
      <c r="F165" s="29"/>
      <c r="G165" s="29">
        <v>85</v>
      </c>
      <c r="H165" s="29"/>
      <c r="I165" s="31">
        <v>77.99</v>
      </c>
      <c r="J165" s="29"/>
      <c r="K165" s="29">
        <v>42</v>
      </c>
      <c r="L165" s="29"/>
      <c r="M165" s="29">
        <v>960384</v>
      </c>
      <c r="N165" s="29"/>
    </row>
    <row r="166" spans="1:14" s="28" customFormat="1" ht="12" customHeight="1">
      <c r="A166" s="343" t="s">
        <v>212</v>
      </c>
      <c r="B166" s="343"/>
      <c r="C166" s="29">
        <v>2567.0612472160356</v>
      </c>
      <c r="D166" s="29"/>
      <c r="E166" s="29">
        <v>489.6216611049317</v>
      </c>
      <c r="F166" s="29"/>
      <c r="G166" s="29">
        <v>95</v>
      </c>
      <c r="H166" s="29"/>
      <c r="I166" s="31">
        <v>83.57</v>
      </c>
      <c r="J166" s="29"/>
      <c r="K166" s="29">
        <v>46</v>
      </c>
      <c r="L166" s="29"/>
      <c r="M166" s="29">
        <v>638294</v>
      </c>
      <c r="N166" s="29"/>
    </row>
    <row r="167" spans="1:14" s="28" customFormat="1" ht="12" customHeight="1">
      <c r="A167" s="343" t="s">
        <v>213</v>
      </c>
      <c r="B167" s="343"/>
      <c r="C167" s="29">
        <v>2575.1881378316725</v>
      </c>
      <c r="D167" s="29"/>
      <c r="E167" s="29">
        <v>1917.238672883787</v>
      </c>
      <c r="F167" s="29"/>
      <c r="G167" s="29">
        <v>85</v>
      </c>
      <c r="H167" s="29"/>
      <c r="I167" s="31">
        <v>82.22</v>
      </c>
      <c r="J167" s="29"/>
      <c r="K167" s="29">
        <v>45</v>
      </c>
      <c r="L167" s="29"/>
      <c r="M167" s="29">
        <v>2028778</v>
      </c>
      <c r="N167" s="29"/>
    </row>
    <row r="168" spans="1:14" s="28" customFormat="1" ht="12" customHeight="1">
      <c r="A168" s="343" t="s">
        <v>214</v>
      </c>
      <c r="B168" s="343"/>
      <c r="C168" s="29">
        <v>2334.504385964912</v>
      </c>
      <c r="D168" s="29"/>
      <c r="E168" s="29">
        <v>4733.608255319148</v>
      </c>
      <c r="F168" s="29"/>
      <c r="G168" s="29">
        <v>100</v>
      </c>
      <c r="H168" s="29"/>
      <c r="I168" s="31">
        <v>75.22</v>
      </c>
      <c r="J168" s="29"/>
      <c r="K168" s="29">
        <v>40</v>
      </c>
      <c r="L168" s="29"/>
      <c r="M168" s="29">
        <v>476819</v>
      </c>
      <c r="N168" s="29"/>
    </row>
    <row r="169" spans="1:14" s="28" customFormat="1" ht="12" customHeight="1">
      <c r="A169" s="343" t="s">
        <v>215</v>
      </c>
      <c r="B169" s="343"/>
      <c r="C169" s="29">
        <v>2265.247922437673</v>
      </c>
      <c r="D169" s="29"/>
      <c r="E169" s="29">
        <v>12320.251846381094</v>
      </c>
      <c r="F169" s="29"/>
      <c r="G169" s="29">
        <v>100</v>
      </c>
      <c r="H169" s="29"/>
      <c r="I169" s="31">
        <v>70.74</v>
      </c>
      <c r="J169" s="29"/>
      <c r="K169" s="29">
        <v>37</v>
      </c>
      <c r="L169" s="29"/>
      <c r="M169" s="29">
        <v>432931</v>
      </c>
      <c r="N169" s="29"/>
    </row>
    <row r="170" spans="1:14" s="28" customFormat="1" ht="12" customHeight="1">
      <c r="A170" s="343" t="s">
        <v>216</v>
      </c>
      <c r="B170" s="343"/>
      <c r="C170" s="29">
        <v>2523.2218091697646</v>
      </c>
      <c r="D170" s="29"/>
      <c r="E170" s="29">
        <v>4623.258012987013</v>
      </c>
      <c r="F170" s="29"/>
      <c r="G170" s="29">
        <v>100</v>
      </c>
      <c r="H170" s="29"/>
      <c r="I170" s="31">
        <v>73.31</v>
      </c>
      <c r="J170" s="29"/>
      <c r="K170" s="29">
        <v>39</v>
      </c>
      <c r="L170" s="29"/>
      <c r="M170" s="29">
        <v>165234</v>
      </c>
      <c r="N170" s="29"/>
    </row>
    <row r="171" spans="1:14" s="28" customFormat="1" ht="12" customHeight="1">
      <c r="A171" s="343" t="s">
        <v>217</v>
      </c>
      <c r="B171" s="343"/>
      <c r="C171" s="29">
        <v>2331.4712328767123</v>
      </c>
      <c r="D171" s="29"/>
      <c r="E171" s="29">
        <v>1817.5108593749994</v>
      </c>
      <c r="F171" s="29"/>
      <c r="G171" s="29">
        <v>92</v>
      </c>
      <c r="H171" s="29"/>
      <c r="I171" s="31">
        <v>62.73</v>
      </c>
      <c r="J171" s="29"/>
      <c r="K171" s="29">
        <v>32</v>
      </c>
      <c r="L171" s="29"/>
      <c r="M171" s="29">
        <v>289529</v>
      </c>
      <c r="N171" s="29"/>
    </row>
    <row r="172" spans="1:14" s="28" customFormat="1" ht="12" customHeight="1">
      <c r="A172" s="343" t="s">
        <v>218</v>
      </c>
      <c r="B172" s="343"/>
      <c r="C172" s="29">
        <v>2423.7603930461073</v>
      </c>
      <c r="D172" s="29"/>
      <c r="E172" s="29">
        <v>4334.721820851687</v>
      </c>
      <c r="F172" s="29"/>
      <c r="G172" s="29">
        <v>95</v>
      </c>
      <c r="H172" s="29"/>
      <c r="I172" s="31">
        <v>74.43</v>
      </c>
      <c r="J172" s="29"/>
      <c r="K172" s="29">
        <v>40</v>
      </c>
      <c r="L172" s="29"/>
      <c r="M172" s="29">
        <v>439630</v>
      </c>
      <c r="N172" s="29"/>
    </row>
    <row r="173" spans="1:14" s="28" customFormat="1" ht="12" customHeight="1">
      <c r="A173" s="343" t="s">
        <v>220</v>
      </c>
      <c r="B173" s="343"/>
      <c r="C173" s="29">
        <v>2446.025641025641</v>
      </c>
      <c r="D173" s="29"/>
      <c r="E173" s="29">
        <v>9411.25613207547</v>
      </c>
      <c r="F173" s="29"/>
      <c r="G173" s="29">
        <v>100</v>
      </c>
      <c r="H173" s="29"/>
      <c r="I173" s="31">
        <v>65.02</v>
      </c>
      <c r="J173" s="29"/>
      <c r="K173" s="29">
        <v>33</v>
      </c>
      <c r="L173" s="29"/>
      <c r="M173" s="29">
        <v>126395</v>
      </c>
      <c r="N173" s="29"/>
    </row>
    <row r="174" spans="1:14" s="28" customFormat="1" ht="12" customHeight="1">
      <c r="A174" s="343" t="s">
        <v>221</v>
      </c>
      <c r="B174" s="343"/>
      <c r="C174" s="29">
        <v>2432.509309542281</v>
      </c>
      <c r="D174" s="29"/>
      <c r="E174" s="29">
        <v>2482.1840954128443</v>
      </c>
      <c r="F174" s="29"/>
      <c r="G174" s="29">
        <v>87</v>
      </c>
      <c r="H174" s="29"/>
      <c r="I174" s="31">
        <v>79.05</v>
      </c>
      <c r="J174" s="29"/>
      <c r="K174" s="29">
        <v>43</v>
      </c>
      <c r="L174" s="29"/>
      <c r="M174" s="29">
        <v>1124173</v>
      </c>
      <c r="N174" s="29"/>
    </row>
    <row r="175" spans="1:14" s="28" customFormat="1" ht="12" customHeight="1">
      <c r="A175" s="343" t="s">
        <v>222</v>
      </c>
      <c r="B175" s="343"/>
      <c r="C175" s="29">
        <v>2521.8948306595366</v>
      </c>
      <c r="D175" s="29"/>
      <c r="E175" s="29">
        <v>2145.6190500863563</v>
      </c>
      <c r="F175" s="29"/>
      <c r="G175" s="29">
        <v>85</v>
      </c>
      <c r="H175" s="29"/>
      <c r="I175" s="31">
        <v>73.54</v>
      </c>
      <c r="J175" s="29"/>
      <c r="K175" s="29">
        <v>39</v>
      </c>
      <c r="L175" s="29"/>
      <c r="M175" s="29">
        <v>171184</v>
      </c>
      <c r="N175" s="29"/>
    </row>
    <row r="176" spans="1:14" s="28" customFormat="1" ht="12" customHeight="1">
      <c r="A176" s="343" t="s">
        <v>223</v>
      </c>
      <c r="B176" s="343"/>
      <c r="C176" s="29">
        <v>3002.500888099467</v>
      </c>
      <c r="D176" s="29"/>
      <c r="E176" s="29">
        <v>7066.104353741496</v>
      </c>
      <c r="F176" s="29"/>
      <c r="G176" s="29">
        <v>100</v>
      </c>
      <c r="H176" s="29"/>
      <c r="I176" s="31">
        <v>92.35</v>
      </c>
      <c r="J176" s="29"/>
      <c r="K176" s="29">
        <v>52</v>
      </c>
      <c r="L176" s="29"/>
      <c r="M176" s="29">
        <v>-81732</v>
      </c>
      <c r="N176" s="29"/>
    </row>
    <row r="177" spans="1:14" s="28" customFormat="1" ht="12" customHeight="1">
      <c r="A177" s="343" t="s">
        <v>224</v>
      </c>
      <c r="B177" s="343"/>
      <c r="C177" s="29">
        <v>2915.6640658864326</v>
      </c>
      <c r="D177" s="29"/>
      <c r="E177" s="29">
        <v>-242.4645273851595</v>
      </c>
      <c r="F177" s="29"/>
      <c r="G177" s="29">
        <v>65</v>
      </c>
      <c r="H177" s="29"/>
      <c r="I177" s="31">
        <v>100.22</v>
      </c>
      <c r="J177" s="29"/>
      <c r="K177" s="29">
        <v>57</v>
      </c>
      <c r="L177" s="29"/>
      <c r="M177" s="29">
        <v>0</v>
      </c>
      <c r="N177" s="29"/>
    </row>
    <row r="178" spans="1:14" s="28" customFormat="1" ht="12" customHeight="1">
      <c r="A178" s="343" t="s">
        <v>225</v>
      </c>
      <c r="B178" s="343"/>
      <c r="C178" s="29">
        <v>2318.509708737864</v>
      </c>
      <c r="D178" s="29"/>
      <c r="E178" s="29">
        <v>4352.715373831776</v>
      </c>
      <c r="F178" s="29"/>
      <c r="G178" s="29">
        <v>95</v>
      </c>
      <c r="H178" s="29"/>
      <c r="I178" s="31">
        <v>60.66</v>
      </c>
      <c r="J178" s="29"/>
      <c r="K178" s="29">
        <v>30</v>
      </c>
      <c r="L178" s="29"/>
      <c r="M178" s="29">
        <v>113893</v>
      </c>
      <c r="N178" s="29"/>
    </row>
    <row r="179" spans="1:14" s="28" customFormat="1" ht="12" customHeight="1">
      <c r="A179" s="344" t="s">
        <v>226</v>
      </c>
      <c r="B179" s="344"/>
      <c r="C179" s="37">
        <v>2359.1407455012854</v>
      </c>
      <c r="D179" s="37"/>
      <c r="E179" s="37">
        <v>1212.4439279974283</v>
      </c>
      <c r="F179" s="37"/>
      <c r="G179" s="37">
        <v>90</v>
      </c>
      <c r="H179" s="37"/>
      <c r="I179" s="39">
        <v>88.99</v>
      </c>
      <c r="J179" s="37"/>
      <c r="K179" s="37">
        <v>49</v>
      </c>
      <c r="L179" s="37"/>
      <c r="M179" s="37">
        <v>1296133</v>
      </c>
      <c r="N179" s="37"/>
    </row>
    <row r="180" spans="1:14" s="28" customFormat="1" ht="12" customHeight="1">
      <c r="A180" s="34"/>
      <c r="B180" s="34"/>
      <c r="C180" s="34"/>
      <c r="D180" s="34"/>
      <c r="E180" s="34"/>
      <c r="F180" s="34"/>
      <c r="G180" s="34"/>
      <c r="H180" s="34"/>
      <c r="I180" s="46"/>
      <c r="J180" s="34"/>
      <c r="K180" s="34"/>
      <c r="L180" s="34"/>
      <c r="M180" s="34"/>
      <c r="N180" s="34"/>
    </row>
    <row r="181" spans="1:14" s="28" customFormat="1" ht="12" customHeight="1">
      <c r="A181" s="342" t="s">
        <v>227</v>
      </c>
      <c r="B181" s="342"/>
      <c r="C181" s="25">
        <v>2354.546541486118</v>
      </c>
      <c r="D181" s="25"/>
      <c r="E181" s="25">
        <v>3423.663954136476</v>
      </c>
      <c r="F181" s="25"/>
      <c r="G181" s="25" t="s">
        <v>19</v>
      </c>
      <c r="H181" s="25"/>
      <c r="I181" s="27" t="s">
        <v>19</v>
      </c>
      <c r="J181" s="25"/>
      <c r="K181" s="25" t="s">
        <v>19</v>
      </c>
      <c r="L181" s="25"/>
      <c r="M181" s="25">
        <f>SUM(M182:M187)</f>
        <v>11071012</v>
      </c>
      <c r="N181" s="25"/>
    </row>
    <row r="182" spans="1:14" s="28" customFormat="1" ht="12" customHeight="1">
      <c r="A182" s="343" t="s">
        <v>228</v>
      </c>
      <c r="B182" s="343"/>
      <c r="C182" s="29">
        <v>2405.2313072439633</v>
      </c>
      <c r="D182" s="29"/>
      <c r="E182" s="29">
        <v>3356.572321606372</v>
      </c>
      <c r="F182" s="29"/>
      <c r="G182" s="29">
        <v>95</v>
      </c>
      <c r="H182" s="29"/>
      <c r="I182" s="31">
        <v>71.82</v>
      </c>
      <c r="J182" s="29"/>
      <c r="K182" s="29">
        <v>38</v>
      </c>
      <c r="L182" s="29"/>
      <c r="M182" s="29">
        <v>5339204</v>
      </c>
      <c r="N182" s="29"/>
    </row>
    <row r="183" spans="1:14" s="28" customFormat="1" ht="12" customHeight="1">
      <c r="A183" s="343" t="s">
        <v>229</v>
      </c>
      <c r="B183" s="343"/>
      <c r="C183" s="29">
        <v>2297.139697322468</v>
      </c>
      <c r="D183" s="29"/>
      <c r="E183" s="29">
        <v>2973.9840826383625</v>
      </c>
      <c r="F183" s="29"/>
      <c r="G183" s="29">
        <v>100</v>
      </c>
      <c r="H183" s="29"/>
      <c r="I183" s="31">
        <v>72.41</v>
      </c>
      <c r="J183" s="29"/>
      <c r="K183" s="29">
        <v>38</v>
      </c>
      <c r="L183" s="29"/>
      <c r="M183" s="29">
        <v>2097672</v>
      </c>
      <c r="N183" s="29"/>
    </row>
    <row r="184" spans="1:14" s="28" customFormat="1" ht="12" customHeight="1">
      <c r="A184" s="343" t="s">
        <v>230</v>
      </c>
      <c r="B184" s="343"/>
      <c r="C184" s="29">
        <v>2242.96331738437</v>
      </c>
      <c r="D184" s="29"/>
      <c r="E184" s="29">
        <v>5503.034265625</v>
      </c>
      <c r="F184" s="29"/>
      <c r="G184" s="29">
        <v>97</v>
      </c>
      <c r="H184" s="29"/>
      <c r="I184" s="31">
        <v>66.08</v>
      </c>
      <c r="J184" s="29"/>
      <c r="K184" s="29">
        <v>34</v>
      </c>
      <c r="L184" s="29"/>
      <c r="M184" s="29">
        <v>674792</v>
      </c>
      <c r="N184" s="29"/>
    </row>
    <row r="185" spans="1:14" s="28" customFormat="1" ht="12" customHeight="1">
      <c r="A185" s="343" t="s">
        <v>231</v>
      </c>
      <c r="B185" s="343"/>
      <c r="C185" s="29">
        <v>2058.7627416520213</v>
      </c>
      <c r="D185" s="29"/>
      <c r="E185" s="29">
        <v>5879.887413479053</v>
      </c>
      <c r="F185" s="29"/>
      <c r="G185" s="29">
        <v>100</v>
      </c>
      <c r="H185" s="29"/>
      <c r="I185" s="31">
        <v>67.05</v>
      </c>
      <c r="J185" s="29"/>
      <c r="K185" s="29">
        <v>35</v>
      </c>
      <c r="L185" s="29"/>
      <c r="M185" s="29">
        <v>511731</v>
      </c>
      <c r="N185" s="29"/>
    </row>
    <row r="186" spans="1:14" s="28" customFormat="1" ht="12" customHeight="1">
      <c r="A186" s="343" t="s">
        <v>232</v>
      </c>
      <c r="B186" s="343"/>
      <c r="C186" s="29">
        <v>2438.6092995169083</v>
      </c>
      <c r="D186" s="29"/>
      <c r="E186" s="29">
        <v>2438.089964157707</v>
      </c>
      <c r="F186" s="29"/>
      <c r="G186" s="29">
        <v>95</v>
      </c>
      <c r="H186" s="29"/>
      <c r="I186" s="31">
        <v>75</v>
      </c>
      <c r="J186" s="29"/>
      <c r="K186" s="29">
        <v>40</v>
      </c>
      <c r="L186" s="29"/>
      <c r="M186" s="29">
        <v>1414726</v>
      </c>
      <c r="N186" s="29"/>
    </row>
    <row r="187" spans="1:14" s="28" customFormat="1" ht="12" customHeight="1">
      <c r="A187" s="344" t="s">
        <v>233</v>
      </c>
      <c r="B187" s="344"/>
      <c r="C187" s="37">
        <v>2298.740272373541</v>
      </c>
      <c r="D187" s="37"/>
      <c r="E187" s="37">
        <v>3967.4012209302323</v>
      </c>
      <c r="F187" s="37"/>
      <c r="G187" s="37">
        <v>100</v>
      </c>
      <c r="H187" s="37"/>
      <c r="I187" s="39">
        <v>70.98</v>
      </c>
      <c r="J187" s="37"/>
      <c r="K187" s="37">
        <v>37</v>
      </c>
      <c r="L187" s="37"/>
      <c r="M187" s="37">
        <v>1032887</v>
      </c>
      <c r="N187" s="37"/>
    </row>
    <row r="188" spans="1:14" s="28" customFormat="1" ht="12" customHeight="1">
      <c r="A188" s="34"/>
      <c r="B188" s="34"/>
      <c r="C188" s="34"/>
      <c r="D188" s="34"/>
      <c r="E188" s="34"/>
      <c r="F188" s="34"/>
      <c r="G188" s="34"/>
      <c r="H188" s="34"/>
      <c r="I188" s="46"/>
      <c r="J188" s="34"/>
      <c r="K188" s="34"/>
      <c r="L188" s="34"/>
      <c r="M188" s="34"/>
      <c r="N188" s="34"/>
    </row>
    <row r="189" spans="1:14" s="28" customFormat="1" ht="12" customHeight="1">
      <c r="A189" s="342" t="s">
        <v>234</v>
      </c>
      <c r="B189" s="342"/>
      <c r="C189" s="25">
        <v>2476.675714285714</v>
      </c>
      <c r="D189" s="25"/>
      <c r="E189" s="25">
        <v>2911.1248165053858</v>
      </c>
      <c r="F189" s="25"/>
      <c r="G189" s="25" t="s">
        <v>19</v>
      </c>
      <c r="H189" s="25"/>
      <c r="I189" s="27" t="s">
        <v>19</v>
      </c>
      <c r="J189" s="25"/>
      <c r="K189" s="25" t="s">
        <v>19</v>
      </c>
      <c r="L189" s="25"/>
      <c r="M189" s="25">
        <f>SUM(M190:M192)</f>
        <v>4332509</v>
      </c>
      <c r="N189" s="25"/>
    </row>
    <row r="190" spans="1:14" s="28" customFormat="1" ht="12" customHeight="1">
      <c r="A190" s="343" t="s">
        <v>235</v>
      </c>
      <c r="B190" s="343"/>
      <c r="C190" s="29">
        <v>2523.042162162162</v>
      </c>
      <c r="D190" s="29"/>
      <c r="E190" s="29">
        <v>2571.078584801762</v>
      </c>
      <c r="F190" s="29"/>
      <c r="G190" s="29">
        <v>95</v>
      </c>
      <c r="H190" s="29"/>
      <c r="I190" s="31">
        <v>64.99</v>
      </c>
      <c r="J190" s="29"/>
      <c r="K190" s="29">
        <v>33</v>
      </c>
      <c r="L190" s="29"/>
      <c r="M190" s="29">
        <v>1627792</v>
      </c>
      <c r="N190" s="29"/>
    </row>
    <row r="191" spans="1:14" s="28" customFormat="1" ht="12" customHeight="1">
      <c r="A191" s="343" t="s">
        <v>236</v>
      </c>
      <c r="B191" s="343"/>
      <c r="C191" s="29">
        <v>2640.875937680323</v>
      </c>
      <c r="D191" s="29"/>
      <c r="E191" s="29">
        <v>1908.2619856028793</v>
      </c>
      <c r="F191" s="29"/>
      <c r="G191" s="29">
        <v>90</v>
      </c>
      <c r="H191" s="29"/>
      <c r="I191" s="31">
        <v>68.23</v>
      </c>
      <c r="J191" s="29"/>
      <c r="K191" s="29">
        <v>35</v>
      </c>
      <c r="L191" s="29"/>
      <c r="M191" s="29">
        <v>882943</v>
      </c>
      <c r="N191" s="29"/>
    </row>
    <row r="192" spans="1:14" s="28" customFormat="1" ht="12" customHeight="1">
      <c r="A192" s="349" t="s">
        <v>694</v>
      </c>
      <c r="B192" s="349"/>
      <c r="C192" s="47">
        <v>2293.067922657412</v>
      </c>
      <c r="D192" s="48">
        <v>12</v>
      </c>
      <c r="E192" s="47">
        <v>4059.217241725175</v>
      </c>
      <c r="F192" s="48">
        <v>12</v>
      </c>
      <c r="G192" s="47">
        <v>95</v>
      </c>
      <c r="H192" s="48"/>
      <c r="I192" s="49">
        <v>65.45</v>
      </c>
      <c r="J192" s="47"/>
      <c r="K192" s="47">
        <v>34</v>
      </c>
      <c r="L192" s="47"/>
      <c r="M192" s="47">
        <v>1821774</v>
      </c>
      <c r="N192" s="48">
        <v>12</v>
      </c>
    </row>
    <row r="193" spans="1:14" s="28" customFormat="1" ht="12" customHeight="1">
      <c r="A193" s="34"/>
      <c r="B193" s="34"/>
      <c r="C193" s="34"/>
      <c r="D193" s="34"/>
      <c r="E193" s="34"/>
      <c r="F193" s="34"/>
      <c r="G193" s="34"/>
      <c r="H193" s="34"/>
      <c r="I193" s="46"/>
      <c r="J193" s="34"/>
      <c r="K193" s="34"/>
      <c r="L193" s="34"/>
      <c r="M193" s="34"/>
      <c r="N193" s="34"/>
    </row>
    <row r="194" spans="1:14" s="28" customFormat="1" ht="12" customHeight="1">
      <c r="A194" s="342" t="s">
        <v>240</v>
      </c>
      <c r="B194" s="342"/>
      <c r="C194" s="25">
        <v>2591.396157735086</v>
      </c>
      <c r="D194" s="25"/>
      <c r="E194" s="25">
        <v>4385.174476658992</v>
      </c>
      <c r="F194" s="25"/>
      <c r="G194" s="25" t="s">
        <v>19</v>
      </c>
      <c r="H194" s="25"/>
      <c r="I194" s="27" t="s">
        <v>19</v>
      </c>
      <c r="J194" s="25"/>
      <c r="K194" s="25" t="s">
        <v>19</v>
      </c>
      <c r="L194" s="25"/>
      <c r="M194" s="25">
        <f>SUM(M195:M205)</f>
        <v>5654428</v>
      </c>
      <c r="N194" s="25"/>
    </row>
    <row r="195" spans="1:14" s="28" customFormat="1" ht="12" customHeight="1">
      <c r="A195" s="343" t="s">
        <v>241</v>
      </c>
      <c r="B195" s="343"/>
      <c r="C195" s="29">
        <v>2389.046683046683</v>
      </c>
      <c r="D195" s="29"/>
      <c r="E195" s="29">
        <v>5384.720833867865</v>
      </c>
      <c r="F195" s="29"/>
      <c r="G195" s="29">
        <v>90</v>
      </c>
      <c r="H195" s="29"/>
      <c r="I195" s="31">
        <v>69.18</v>
      </c>
      <c r="J195" s="29"/>
      <c r="K195" s="29">
        <v>36</v>
      </c>
      <c r="L195" s="29"/>
      <c r="M195" s="29">
        <v>569060</v>
      </c>
      <c r="N195" s="29"/>
    </row>
    <row r="196" spans="1:14" s="28" customFormat="1" ht="12" customHeight="1">
      <c r="A196" s="343" t="s">
        <v>243</v>
      </c>
      <c r="B196" s="343"/>
      <c r="C196" s="29">
        <v>4672.6349206349205</v>
      </c>
      <c r="D196" s="29"/>
      <c r="E196" s="29">
        <v>4131.040571428573</v>
      </c>
      <c r="F196" s="29"/>
      <c r="G196" s="29">
        <v>60</v>
      </c>
      <c r="H196" s="29"/>
      <c r="I196" s="31">
        <v>100.32</v>
      </c>
      <c r="J196" s="29"/>
      <c r="K196" s="29">
        <v>57</v>
      </c>
      <c r="L196" s="29"/>
      <c r="M196" s="29">
        <v>0</v>
      </c>
      <c r="N196" s="29"/>
    </row>
    <row r="197" spans="1:14" s="28" customFormat="1" ht="12" customHeight="1">
      <c r="A197" s="343" t="s">
        <v>244</v>
      </c>
      <c r="B197" s="343"/>
      <c r="C197" s="29">
        <v>2675.9358452138495</v>
      </c>
      <c r="D197" s="29"/>
      <c r="E197" s="29">
        <v>6102.30218842002</v>
      </c>
      <c r="F197" s="29"/>
      <c r="G197" s="29">
        <v>100</v>
      </c>
      <c r="H197" s="29"/>
      <c r="I197" s="31">
        <v>70.19</v>
      </c>
      <c r="J197" s="29"/>
      <c r="K197" s="29">
        <v>37</v>
      </c>
      <c r="L197" s="29"/>
      <c r="M197" s="29">
        <v>366308</v>
      </c>
      <c r="N197" s="29"/>
    </row>
    <row r="198" spans="1:14" s="28" customFormat="1" ht="12" customHeight="1">
      <c r="A198" s="343" t="s">
        <v>249</v>
      </c>
      <c r="B198" s="343"/>
      <c r="C198" s="29">
        <v>5602.852071005917</v>
      </c>
      <c r="D198" s="29"/>
      <c r="E198" s="29">
        <v>-2841.2050581395356</v>
      </c>
      <c r="F198" s="29"/>
      <c r="G198" s="29">
        <v>68</v>
      </c>
      <c r="H198" s="29"/>
      <c r="I198" s="31">
        <v>86.57</v>
      </c>
      <c r="J198" s="29"/>
      <c r="K198" s="29">
        <v>48</v>
      </c>
      <c r="L198" s="29"/>
      <c r="M198" s="29">
        <v>0</v>
      </c>
      <c r="N198" s="29"/>
    </row>
    <row r="199" spans="1:14" s="28" customFormat="1" ht="12" customHeight="1">
      <c r="A199" s="343" t="s">
        <v>250</v>
      </c>
      <c r="B199" s="343"/>
      <c r="C199" s="29">
        <v>2646.4387247733257</v>
      </c>
      <c r="D199" s="30">
        <v>13</v>
      </c>
      <c r="E199" s="29">
        <v>3590.8290040086335</v>
      </c>
      <c r="F199" s="30">
        <v>13</v>
      </c>
      <c r="G199" s="29">
        <v>95</v>
      </c>
      <c r="H199" s="30"/>
      <c r="I199" s="31">
        <v>67.3</v>
      </c>
      <c r="J199" s="29"/>
      <c r="K199" s="29">
        <v>35</v>
      </c>
      <c r="L199" s="29"/>
      <c r="M199" s="29">
        <v>2073773</v>
      </c>
      <c r="N199" s="30">
        <v>13</v>
      </c>
    </row>
    <row r="200" spans="1:14" s="28" customFormat="1" ht="12" customHeight="1">
      <c r="A200" s="343" t="s">
        <v>251</v>
      </c>
      <c r="B200" s="343"/>
      <c r="C200" s="29">
        <v>2819.463499420626</v>
      </c>
      <c r="D200" s="29"/>
      <c r="E200" s="29">
        <v>7227.439764982374</v>
      </c>
      <c r="F200" s="29"/>
      <c r="G200" s="29">
        <v>100</v>
      </c>
      <c r="H200" s="29"/>
      <c r="I200" s="31">
        <v>67.09</v>
      </c>
      <c r="J200" s="29"/>
      <c r="K200" s="29">
        <v>35</v>
      </c>
      <c r="L200" s="29"/>
      <c r="M200" s="29">
        <v>918481</v>
      </c>
      <c r="N200" s="29"/>
    </row>
    <row r="201" spans="1:14" s="28" customFormat="1" ht="12" customHeight="1">
      <c r="A201" s="343" t="s">
        <v>254</v>
      </c>
      <c r="B201" s="343"/>
      <c r="C201" s="29">
        <v>2308.3314917127072</v>
      </c>
      <c r="D201" s="29"/>
      <c r="E201" s="29">
        <v>7656.066303724929</v>
      </c>
      <c r="F201" s="29"/>
      <c r="G201" s="29">
        <v>90</v>
      </c>
      <c r="H201" s="29"/>
      <c r="I201" s="31">
        <v>70.01</v>
      </c>
      <c r="J201" s="29"/>
      <c r="K201" s="29">
        <v>37</v>
      </c>
      <c r="L201" s="29"/>
      <c r="M201" s="29">
        <v>313000</v>
      </c>
      <c r="N201" s="29"/>
    </row>
    <row r="202" spans="1:14" s="28" customFormat="1" ht="12" customHeight="1">
      <c r="A202" s="343" t="s">
        <v>255</v>
      </c>
      <c r="B202" s="343"/>
      <c r="C202" s="29">
        <v>2132.4774044032447</v>
      </c>
      <c r="D202" s="29"/>
      <c r="E202" s="29">
        <v>-434.521982097187</v>
      </c>
      <c r="F202" s="29"/>
      <c r="G202" s="29">
        <v>95</v>
      </c>
      <c r="H202" s="29"/>
      <c r="I202" s="31">
        <v>66.62</v>
      </c>
      <c r="J202" s="29"/>
      <c r="K202" s="29">
        <v>34</v>
      </c>
      <c r="L202" s="29"/>
      <c r="M202" s="29">
        <v>793217</v>
      </c>
      <c r="N202" s="29"/>
    </row>
    <row r="203" spans="1:14" s="28" customFormat="1" ht="12" customHeight="1">
      <c r="A203" s="343" t="s">
        <v>256</v>
      </c>
      <c r="B203" s="343"/>
      <c r="C203" s="29">
        <v>2375.3310344827587</v>
      </c>
      <c r="D203" s="29"/>
      <c r="E203" s="29">
        <v>2958.200512820513</v>
      </c>
      <c r="F203" s="29"/>
      <c r="G203" s="29">
        <v>90</v>
      </c>
      <c r="H203" s="29"/>
      <c r="I203" s="31">
        <v>70.84</v>
      </c>
      <c r="J203" s="29"/>
      <c r="K203" s="29">
        <v>37</v>
      </c>
      <c r="L203" s="29"/>
      <c r="M203" s="29">
        <v>358927</v>
      </c>
      <c r="N203" s="29"/>
    </row>
    <row r="204" spans="1:14" s="28" customFormat="1" ht="12" customHeight="1">
      <c r="A204" s="343" t="s">
        <v>257</v>
      </c>
      <c r="B204" s="343"/>
      <c r="C204" s="29">
        <v>2420.995107632094</v>
      </c>
      <c r="D204" s="29"/>
      <c r="E204" s="29">
        <v>4274.072315369262</v>
      </c>
      <c r="F204" s="29"/>
      <c r="G204" s="29">
        <v>95</v>
      </c>
      <c r="H204" s="29"/>
      <c r="I204" s="31">
        <v>71.76</v>
      </c>
      <c r="J204" s="29"/>
      <c r="K204" s="29">
        <v>38</v>
      </c>
      <c r="L204" s="29"/>
      <c r="M204" s="29">
        <v>250241</v>
      </c>
      <c r="N204" s="29"/>
    </row>
    <row r="205" spans="1:14" s="28" customFormat="1" ht="12" customHeight="1">
      <c r="A205" s="344" t="s">
        <v>258</v>
      </c>
      <c r="B205" s="344"/>
      <c r="C205" s="37">
        <v>2448.4761904761904</v>
      </c>
      <c r="D205" s="37"/>
      <c r="E205" s="37">
        <v>23115.083846153844</v>
      </c>
      <c r="F205" s="37"/>
      <c r="G205" s="37">
        <v>100</v>
      </c>
      <c r="H205" s="37"/>
      <c r="I205" s="39">
        <v>63.26</v>
      </c>
      <c r="J205" s="37"/>
      <c r="K205" s="37">
        <v>32</v>
      </c>
      <c r="L205" s="37"/>
      <c r="M205" s="37">
        <v>11421</v>
      </c>
      <c r="N205" s="37"/>
    </row>
    <row r="206" spans="1:14" s="28" customFormat="1" ht="12" customHeight="1">
      <c r="A206" s="34"/>
      <c r="B206" s="34"/>
      <c r="C206" s="34"/>
      <c r="D206" s="34"/>
      <c r="E206" s="34"/>
      <c r="F206" s="34"/>
      <c r="G206" s="46"/>
      <c r="H206" s="34"/>
      <c r="I206" s="46"/>
      <c r="J206" s="34"/>
      <c r="K206" s="34"/>
      <c r="L206" s="34"/>
      <c r="M206" s="34"/>
      <c r="N206" s="34"/>
    </row>
    <row r="207" spans="1:14" s="28" customFormat="1" ht="12" customHeight="1">
      <c r="A207" s="342" t="s">
        <v>259</v>
      </c>
      <c r="B207" s="342"/>
      <c r="C207" s="25">
        <v>3652.2888563049855</v>
      </c>
      <c r="D207" s="25"/>
      <c r="E207" s="25">
        <v>3566.7507133550766</v>
      </c>
      <c r="F207" s="25"/>
      <c r="G207" s="27">
        <v>76.09033524873753</v>
      </c>
      <c r="H207" s="25"/>
      <c r="I207" s="27">
        <v>100</v>
      </c>
      <c r="J207" s="25"/>
      <c r="K207" s="25" t="s">
        <v>19</v>
      </c>
      <c r="L207" s="25"/>
      <c r="M207" s="25">
        <f>SUM(M208:M215)</f>
        <v>2000000</v>
      </c>
      <c r="N207" s="25"/>
    </row>
    <row r="208" spans="1:14" s="28" customFormat="1" ht="12" customHeight="1">
      <c r="A208" s="343" t="s">
        <v>260</v>
      </c>
      <c r="B208" s="343"/>
      <c r="C208" s="29">
        <v>3541.2551520699826</v>
      </c>
      <c r="D208" s="29"/>
      <c r="E208" s="29">
        <v>2661.4794702378526</v>
      </c>
      <c r="F208" s="29"/>
      <c r="G208" s="29" t="s">
        <v>19</v>
      </c>
      <c r="H208" s="29"/>
      <c r="I208" s="31" t="s">
        <v>19</v>
      </c>
      <c r="J208" s="29"/>
      <c r="K208" s="29" t="s">
        <v>19</v>
      </c>
      <c r="L208" s="29"/>
      <c r="M208" s="29">
        <f>SUM(M57:M67)</f>
        <v>-1068132</v>
      </c>
      <c r="N208" s="29"/>
    </row>
    <row r="209" spans="1:14" s="28" customFormat="1" ht="12" customHeight="1">
      <c r="A209" s="343" t="s">
        <v>261</v>
      </c>
      <c r="B209" s="343"/>
      <c r="C209" s="29">
        <v>4576.3010722152185</v>
      </c>
      <c r="D209" s="29"/>
      <c r="E209" s="29">
        <v>3973.3589090592077</v>
      </c>
      <c r="F209" s="29"/>
      <c r="G209" s="29" t="s">
        <v>19</v>
      </c>
      <c r="H209" s="29"/>
      <c r="I209" s="31" t="s">
        <v>19</v>
      </c>
      <c r="J209" s="29"/>
      <c r="K209" s="29" t="s">
        <v>19</v>
      </c>
      <c r="L209" s="29"/>
      <c r="M209" s="29">
        <f>SUM(M70:M121)</f>
        <v>-42201204</v>
      </c>
      <c r="N209" s="29"/>
    </row>
    <row r="210" spans="1:14" s="28" customFormat="1" ht="12" customHeight="1">
      <c r="A210" s="343" t="s">
        <v>262</v>
      </c>
      <c r="B210" s="343"/>
      <c r="C210" s="29">
        <v>3067.8931179393767</v>
      </c>
      <c r="D210" s="29"/>
      <c r="E210" s="29">
        <v>4286.945669048575</v>
      </c>
      <c r="F210" s="29"/>
      <c r="G210" s="29" t="s">
        <v>19</v>
      </c>
      <c r="H210" s="29"/>
      <c r="I210" s="31" t="s">
        <v>19</v>
      </c>
      <c r="J210" s="29"/>
      <c r="K210" s="29" t="s">
        <v>19</v>
      </c>
      <c r="L210" s="29"/>
      <c r="M210" s="29">
        <f>SUM(M124:M150)</f>
        <v>8199461</v>
      </c>
      <c r="N210" s="29"/>
    </row>
    <row r="211" spans="1:14" s="28" customFormat="1" ht="12" customHeight="1">
      <c r="A211" s="343" t="s">
        <v>263</v>
      </c>
      <c r="B211" s="343"/>
      <c r="C211" s="29">
        <v>2497.8997937435547</v>
      </c>
      <c r="D211" s="29"/>
      <c r="E211" s="29">
        <v>2273.039147540984</v>
      </c>
      <c r="F211" s="29"/>
      <c r="G211" s="29" t="s">
        <v>19</v>
      </c>
      <c r="H211" s="29"/>
      <c r="I211" s="31" t="s">
        <v>19</v>
      </c>
      <c r="J211" s="29"/>
      <c r="K211" s="29" t="s">
        <v>19</v>
      </c>
      <c r="L211" s="29"/>
      <c r="M211" s="29">
        <f>SUM(M153:M160)</f>
        <v>4112414</v>
      </c>
      <c r="N211" s="29"/>
    </row>
    <row r="212" spans="1:14" s="28" customFormat="1" ht="12" customHeight="1">
      <c r="A212" s="343" t="s">
        <v>264</v>
      </c>
      <c r="B212" s="343"/>
      <c r="C212" s="29">
        <v>2589.92314527795</v>
      </c>
      <c r="D212" s="29"/>
      <c r="E212" s="29">
        <v>2467.73993738618</v>
      </c>
      <c r="F212" s="29"/>
      <c r="G212" s="29" t="s">
        <v>19</v>
      </c>
      <c r="H212" s="29"/>
      <c r="I212" s="31" t="s">
        <v>19</v>
      </c>
      <c r="J212" s="29"/>
      <c r="K212" s="29" t="s">
        <v>19</v>
      </c>
      <c r="L212" s="29"/>
      <c r="M212" s="29">
        <f>SUM(M163:M179)</f>
        <v>11899512</v>
      </c>
      <c r="N212" s="29"/>
    </row>
    <row r="213" spans="1:14" s="28" customFormat="1" ht="12" customHeight="1">
      <c r="A213" s="343" t="s">
        <v>265</v>
      </c>
      <c r="B213" s="343"/>
      <c r="C213" s="29">
        <v>2354.546541486118</v>
      </c>
      <c r="D213" s="29"/>
      <c r="E213" s="29">
        <v>3423.663954136476</v>
      </c>
      <c r="F213" s="29"/>
      <c r="G213" s="29" t="s">
        <v>19</v>
      </c>
      <c r="H213" s="29"/>
      <c r="I213" s="31" t="s">
        <v>19</v>
      </c>
      <c r="J213" s="29"/>
      <c r="K213" s="29" t="s">
        <v>19</v>
      </c>
      <c r="L213" s="29"/>
      <c r="M213" s="29">
        <f>SUM(M182:M187)</f>
        <v>11071012</v>
      </c>
      <c r="N213" s="29"/>
    </row>
    <row r="214" spans="1:14" s="28" customFormat="1" ht="12" customHeight="1">
      <c r="A214" s="343" t="s">
        <v>266</v>
      </c>
      <c r="B214" s="343"/>
      <c r="C214" s="29">
        <v>2476.675714285714</v>
      </c>
      <c r="D214" s="29"/>
      <c r="E214" s="29">
        <v>2911.1248165053858</v>
      </c>
      <c r="F214" s="29"/>
      <c r="G214" s="29" t="s">
        <v>19</v>
      </c>
      <c r="H214" s="29"/>
      <c r="I214" s="31" t="s">
        <v>19</v>
      </c>
      <c r="J214" s="29"/>
      <c r="K214" s="29" t="s">
        <v>19</v>
      </c>
      <c r="L214" s="29"/>
      <c r="M214" s="29">
        <f>SUM(M190:M192)</f>
        <v>4332509</v>
      </c>
      <c r="N214" s="29"/>
    </row>
    <row r="215" spans="1:14" s="28" customFormat="1" ht="12" customHeight="1">
      <c r="A215" s="344" t="s">
        <v>267</v>
      </c>
      <c r="B215" s="344"/>
      <c r="C215" s="37">
        <v>2591.396157735086</v>
      </c>
      <c r="D215" s="37"/>
      <c r="E215" s="37">
        <v>4385.174476658992</v>
      </c>
      <c r="F215" s="37"/>
      <c r="G215" s="37" t="s">
        <v>19</v>
      </c>
      <c r="H215" s="37"/>
      <c r="I215" s="39" t="s">
        <v>19</v>
      </c>
      <c r="J215" s="37"/>
      <c r="K215" s="37" t="s">
        <v>19</v>
      </c>
      <c r="L215" s="37"/>
      <c r="M215" s="37">
        <f>SUM(M195:M205)</f>
        <v>5654428</v>
      </c>
      <c r="N215" s="37"/>
    </row>
    <row r="216" spans="1:14" s="28" customFormat="1" ht="12" customHeight="1">
      <c r="A216" s="34"/>
      <c r="B216" s="34"/>
      <c r="C216" s="34"/>
      <c r="D216" s="34"/>
      <c r="E216" s="34"/>
      <c r="F216" s="34"/>
      <c r="G216" s="46"/>
      <c r="H216" s="34"/>
      <c r="I216" s="46"/>
      <c r="J216" s="34"/>
      <c r="K216" s="34"/>
      <c r="L216" s="34"/>
      <c r="M216" s="34"/>
      <c r="N216" s="34"/>
    </row>
    <row r="217" spans="1:14" s="28" customFormat="1" ht="12" customHeight="1">
      <c r="A217" s="342" t="s">
        <v>268</v>
      </c>
      <c r="B217" s="342"/>
      <c r="C217" s="25">
        <v>3795.291476739509</v>
      </c>
      <c r="D217" s="25"/>
      <c r="E217" s="25">
        <v>3534.8853056309554</v>
      </c>
      <c r="F217" s="25"/>
      <c r="G217" s="27" t="s">
        <v>19</v>
      </c>
      <c r="H217" s="25"/>
      <c r="I217" s="27" t="s">
        <v>19</v>
      </c>
      <c r="J217" s="25"/>
      <c r="K217" s="25" t="s">
        <v>19</v>
      </c>
      <c r="L217" s="25"/>
      <c r="M217" s="25">
        <f>SUM(M218:M221)</f>
        <v>-23893105</v>
      </c>
      <c r="N217" s="25"/>
    </row>
    <row r="218" spans="1:14" s="28" customFormat="1" ht="12" customHeight="1">
      <c r="A218" s="343" t="s">
        <v>264</v>
      </c>
      <c r="B218" s="343"/>
      <c r="C218" s="29">
        <v>2578.2399212394835</v>
      </c>
      <c r="D218" s="29"/>
      <c r="E218" s="29">
        <v>2476.5139273693535</v>
      </c>
      <c r="F218" s="29"/>
      <c r="G218" s="31" t="s">
        <v>19</v>
      </c>
      <c r="H218" s="29"/>
      <c r="I218" s="31" t="s">
        <v>19</v>
      </c>
      <c r="J218" s="29"/>
      <c r="K218" s="29" t="s">
        <v>19</v>
      </c>
      <c r="L218" s="29"/>
      <c r="M218" s="29">
        <f>M163+M164+M165+M166+M167+M168+M169+M170+M172+M174+M175+M177+M179+M183+M176</f>
        <v>13467367</v>
      </c>
      <c r="N218" s="29"/>
    </row>
    <row r="219" spans="1:14" s="28" customFormat="1" ht="12" customHeight="1">
      <c r="A219" s="343" t="s">
        <v>269</v>
      </c>
      <c r="B219" s="343"/>
      <c r="C219" s="29">
        <v>3538.1647355163727</v>
      </c>
      <c r="D219" s="29"/>
      <c r="E219" s="29">
        <v>2687.5455211301764</v>
      </c>
      <c r="F219" s="29"/>
      <c r="G219" s="31" t="s">
        <v>19</v>
      </c>
      <c r="H219" s="29"/>
      <c r="I219" s="31" t="s">
        <v>19</v>
      </c>
      <c r="J219" s="29"/>
      <c r="K219" s="29" t="s">
        <v>19</v>
      </c>
      <c r="L219" s="29"/>
      <c r="M219" s="29">
        <f>+M57+M59+M60+M61+M62+M63+M64+M65+M66+M67+M79+M58</f>
        <v>-1035651</v>
      </c>
      <c r="N219" s="29"/>
    </row>
    <row r="220" spans="1:14" s="28" customFormat="1" ht="12" customHeight="1">
      <c r="A220" s="343" t="s">
        <v>262</v>
      </c>
      <c r="B220" s="343"/>
      <c r="C220" s="29">
        <v>3021.304605710952</v>
      </c>
      <c r="D220" s="29"/>
      <c r="E220" s="29">
        <v>3859.5655478382514</v>
      </c>
      <c r="F220" s="29"/>
      <c r="G220" s="31" t="s">
        <v>19</v>
      </c>
      <c r="H220" s="29"/>
      <c r="I220" s="31" t="s">
        <v>19</v>
      </c>
      <c r="J220" s="29"/>
      <c r="K220" s="29" t="s">
        <v>19</v>
      </c>
      <c r="L220" s="29"/>
      <c r="M220" s="29">
        <f>M124+M126+M130+M133+M137+M138+M140+M142+M144+M145+M147+M148+M153+M160+M136+M132</f>
        <v>9284388</v>
      </c>
      <c r="N220" s="29"/>
    </row>
    <row r="221" spans="1:14" s="28" customFormat="1" ht="12" customHeight="1">
      <c r="A221" s="344" t="s">
        <v>261</v>
      </c>
      <c r="B221" s="344"/>
      <c r="C221" s="37">
        <v>4685.322069469836</v>
      </c>
      <c r="D221" s="37"/>
      <c r="E221" s="37">
        <v>4093.6490091558994</v>
      </c>
      <c r="F221" s="37"/>
      <c r="G221" s="39" t="s">
        <v>19</v>
      </c>
      <c r="H221" s="37"/>
      <c r="I221" s="39" t="s">
        <v>19</v>
      </c>
      <c r="J221" s="37"/>
      <c r="K221" s="37" t="s">
        <v>19</v>
      </c>
      <c r="L221" s="37"/>
      <c r="M221" s="37">
        <f>+M70+M71+M72+M75+M76+M78+M77+M81+M80+M83+M82+M84+M87+M86+M85+M88+M89+M90+M91+M92+M94+M93+M95+M96+M98+M97+M100+M99+M104+M106+M105+M108+M107+M109+M110+M111+M112+M113+M114+M115+M117+M118+M119+M120+M121</f>
        <v>-45609209</v>
      </c>
      <c r="N221" s="37"/>
    </row>
    <row r="222" spans="1:14" s="50" customFormat="1" ht="5.25" customHeight="1">
      <c r="A222" s="384"/>
      <c r="B222" s="384"/>
      <c r="C222" s="384"/>
      <c r="D222" s="384"/>
      <c r="E222" s="384"/>
      <c r="F222" s="384"/>
      <c r="G222" s="384"/>
      <c r="H222" s="384"/>
      <c r="I222" s="384"/>
      <c r="J222" s="384"/>
      <c r="K222" s="384"/>
      <c r="L222" s="384"/>
      <c r="M222" s="384"/>
      <c r="N222" s="384"/>
    </row>
    <row r="223" spans="1:14" s="28" customFormat="1" ht="12" customHeight="1">
      <c r="A223" s="411" t="s">
        <v>709</v>
      </c>
      <c r="B223" s="411"/>
      <c r="C223" s="411"/>
      <c r="D223" s="411"/>
      <c r="E223" s="411"/>
      <c r="F223" s="411"/>
      <c r="G223" s="411"/>
      <c r="H223" s="411"/>
      <c r="I223" s="411"/>
      <c r="J223" s="411"/>
      <c r="K223" s="411"/>
      <c r="L223" s="411"/>
      <c r="M223" s="411"/>
      <c r="N223" s="411"/>
    </row>
    <row r="224" spans="1:14" s="28" customFormat="1" ht="11.25">
      <c r="A224" s="387" t="s">
        <v>712</v>
      </c>
      <c r="B224" s="387"/>
      <c r="C224" s="387"/>
      <c r="D224" s="387"/>
      <c r="E224" s="387"/>
      <c r="F224" s="387"/>
      <c r="G224" s="387"/>
      <c r="H224" s="387"/>
      <c r="I224" s="387"/>
      <c r="J224" s="387"/>
      <c r="K224" s="387"/>
      <c r="L224" s="387"/>
      <c r="M224" s="387"/>
      <c r="N224" s="387"/>
    </row>
    <row r="225" spans="1:14" s="28" customFormat="1" ht="11.25">
      <c r="A225" s="387" t="s">
        <v>714</v>
      </c>
      <c r="B225" s="387"/>
      <c r="C225" s="387"/>
      <c r="D225" s="387"/>
      <c r="E225" s="387"/>
      <c r="F225" s="387"/>
      <c r="G225" s="387"/>
      <c r="H225" s="387"/>
      <c r="I225" s="387"/>
      <c r="J225" s="387"/>
      <c r="K225" s="387"/>
      <c r="L225" s="387"/>
      <c r="M225" s="387"/>
      <c r="N225" s="387"/>
    </row>
    <row r="226" spans="1:14" s="28" customFormat="1" ht="22.5" customHeight="1">
      <c r="A226" s="387" t="s">
        <v>720</v>
      </c>
      <c r="B226" s="387"/>
      <c r="C226" s="387"/>
      <c r="D226" s="387"/>
      <c r="E226" s="387"/>
      <c r="F226" s="387"/>
      <c r="G226" s="387"/>
      <c r="H226" s="387"/>
      <c r="I226" s="387"/>
      <c r="J226" s="387"/>
      <c r="K226" s="387"/>
      <c r="L226" s="387"/>
      <c r="M226" s="387"/>
      <c r="N226" s="387"/>
    </row>
    <row r="227" spans="1:14" s="28" customFormat="1" ht="22.5" customHeight="1">
      <c r="A227" s="387" t="s">
        <v>715</v>
      </c>
      <c r="B227" s="387"/>
      <c r="C227" s="387"/>
      <c r="D227" s="387"/>
      <c r="E227" s="387"/>
      <c r="F227" s="387"/>
      <c r="G227" s="387"/>
      <c r="H227" s="387"/>
      <c r="I227" s="387"/>
      <c r="J227" s="387"/>
      <c r="K227" s="387"/>
      <c r="L227" s="387"/>
      <c r="M227" s="387"/>
      <c r="N227" s="387"/>
    </row>
    <row r="228" spans="1:14" s="28" customFormat="1" ht="11.25">
      <c r="A228" s="387" t="s">
        <v>716</v>
      </c>
      <c r="B228" s="387"/>
      <c r="C228" s="387"/>
      <c r="D228" s="387"/>
      <c r="E228" s="387"/>
      <c r="F228" s="387"/>
      <c r="G228" s="387"/>
      <c r="H228" s="387"/>
      <c r="I228" s="387"/>
      <c r="J228" s="387"/>
      <c r="K228" s="387"/>
      <c r="L228" s="387"/>
      <c r="M228" s="387"/>
      <c r="N228" s="387"/>
    </row>
    <row r="229" spans="1:14" s="28" customFormat="1" ht="23.25" customHeight="1">
      <c r="A229" s="387" t="s">
        <v>721</v>
      </c>
      <c r="B229" s="387"/>
      <c r="C229" s="387"/>
      <c r="D229" s="387"/>
      <c r="E229" s="387"/>
      <c r="F229" s="387"/>
      <c r="G229" s="387"/>
      <c r="H229" s="387"/>
      <c r="I229" s="387"/>
      <c r="J229" s="387"/>
      <c r="K229" s="387"/>
      <c r="L229" s="387"/>
      <c r="M229" s="387"/>
      <c r="N229" s="387"/>
    </row>
    <row r="230" spans="1:14" s="28" customFormat="1" ht="12" customHeight="1">
      <c r="A230" s="405" t="s">
        <v>768</v>
      </c>
      <c r="B230" s="405"/>
      <c r="C230" s="405"/>
      <c r="D230" s="405"/>
      <c r="E230" s="405"/>
      <c r="F230" s="405"/>
      <c r="G230" s="405"/>
      <c r="H230" s="405"/>
      <c r="I230" s="405"/>
      <c r="J230" s="405"/>
      <c r="K230" s="405"/>
      <c r="L230" s="405"/>
      <c r="M230" s="405"/>
      <c r="N230" s="405"/>
    </row>
    <row r="231" spans="1:14" s="28" customFormat="1" ht="24" customHeight="1">
      <c r="A231" s="387" t="s">
        <v>775</v>
      </c>
      <c r="B231" s="387"/>
      <c r="C231" s="387"/>
      <c r="D231" s="387"/>
      <c r="E231" s="387"/>
      <c r="F231" s="387"/>
      <c r="G231" s="387"/>
      <c r="H231" s="387"/>
      <c r="I231" s="387"/>
      <c r="J231" s="387"/>
      <c r="K231" s="387"/>
      <c r="L231" s="387"/>
      <c r="M231" s="387"/>
      <c r="N231" s="387"/>
    </row>
    <row r="232" spans="1:15" s="28" customFormat="1" ht="21.75" customHeight="1">
      <c r="A232" s="387" t="s">
        <v>774</v>
      </c>
      <c r="B232" s="387"/>
      <c r="C232" s="387"/>
      <c r="D232" s="387"/>
      <c r="E232" s="387"/>
      <c r="F232" s="387"/>
      <c r="G232" s="387"/>
      <c r="H232" s="387"/>
      <c r="I232" s="387"/>
      <c r="J232" s="387"/>
      <c r="K232" s="387"/>
      <c r="L232" s="387"/>
      <c r="M232" s="387"/>
      <c r="N232" s="387"/>
      <c r="O232" s="28" t="s">
        <v>713</v>
      </c>
    </row>
    <row r="233" spans="1:14" s="28" customFormat="1" ht="11.25">
      <c r="A233" s="387" t="s">
        <v>773</v>
      </c>
      <c r="B233" s="387"/>
      <c r="C233" s="387"/>
      <c r="D233" s="387"/>
      <c r="E233" s="387"/>
      <c r="F233" s="387"/>
      <c r="G233" s="387"/>
      <c r="H233" s="387"/>
      <c r="I233" s="387"/>
      <c r="J233" s="387"/>
      <c r="K233" s="387"/>
      <c r="L233" s="387"/>
      <c r="M233" s="387"/>
      <c r="N233" s="387"/>
    </row>
    <row r="234" spans="1:14" s="28" customFormat="1" ht="24" customHeight="1">
      <c r="A234" s="387" t="s">
        <v>772</v>
      </c>
      <c r="B234" s="387"/>
      <c r="C234" s="387"/>
      <c r="D234" s="387"/>
      <c r="E234" s="387"/>
      <c r="F234" s="387"/>
      <c r="G234" s="387"/>
      <c r="H234" s="387"/>
      <c r="I234" s="387"/>
      <c r="J234" s="387"/>
      <c r="K234" s="387"/>
      <c r="L234" s="387"/>
      <c r="M234" s="387"/>
      <c r="N234" s="387"/>
    </row>
    <row r="235" spans="1:14" s="28" customFormat="1" ht="25.5" customHeight="1">
      <c r="A235" s="387" t="s">
        <v>771</v>
      </c>
      <c r="B235" s="387"/>
      <c r="C235" s="387"/>
      <c r="D235" s="387"/>
      <c r="E235" s="387"/>
      <c r="F235" s="387"/>
      <c r="G235" s="387"/>
      <c r="H235" s="387"/>
      <c r="I235" s="387"/>
      <c r="J235" s="387"/>
      <c r="K235" s="387"/>
      <c r="L235" s="387"/>
      <c r="M235" s="387"/>
      <c r="N235" s="387"/>
    </row>
    <row r="236" spans="1:14" s="28" customFormat="1" ht="11.25">
      <c r="A236" s="387" t="s">
        <v>770</v>
      </c>
      <c r="B236" s="387"/>
      <c r="C236" s="387"/>
      <c r="D236" s="387"/>
      <c r="E236" s="387"/>
      <c r="F236" s="387"/>
      <c r="G236" s="387"/>
      <c r="H236" s="387"/>
      <c r="I236" s="387"/>
      <c r="J236" s="387"/>
      <c r="K236" s="387"/>
      <c r="L236" s="387"/>
      <c r="M236" s="387"/>
      <c r="N236" s="387"/>
    </row>
    <row r="237" spans="1:14" s="52" customFormat="1" ht="5.25" customHeight="1">
      <c r="A237" s="384"/>
      <c r="B237" s="384"/>
      <c r="C237" s="384"/>
      <c r="D237" s="384"/>
      <c r="E237" s="384"/>
      <c r="F237" s="384"/>
      <c r="G237" s="384"/>
      <c r="H237" s="384"/>
      <c r="I237" s="384"/>
      <c r="J237" s="384"/>
      <c r="K237" s="384"/>
      <c r="L237" s="384"/>
      <c r="M237" s="384"/>
      <c r="N237" s="384"/>
    </row>
    <row r="238" spans="1:14" s="28" customFormat="1" ht="11.25">
      <c r="A238" s="411" t="s">
        <v>271</v>
      </c>
      <c r="B238" s="411"/>
      <c r="C238" s="411"/>
      <c r="D238" s="411"/>
      <c r="E238" s="411"/>
      <c r="F238" s="411"/>
      <c r="G238" s="411"/>
      <c r="H238" s="411"/>
      <c r="I238" s="411"/>
      <c r="J238" s="411"/>
      <c r="K238" s="411"/>
      <c r="L238" s="411"/>
      <c r="M238" s="411"/>
      <c r="N238" s="411"/>
    </row>
    <row r="239" spans="1:14" s="52" customFormat="1" ht="5.25" customHeight="1">
      <c r="A239" s="384"/>
      <c r="B239" s="384"/>
      <c r="C239" s="384"/>
      <c r="D239" s="384"/>
      <c r="E239" s="384"/>
      <c r="F239" s="384"/>
      <c r="G239" s="384"/>
      <c r="H239" s="384"/>
      <c r="I239" s="384"/>
      <c r="J239" s="384"/>
      <c r="K239" s="384"/>
      <c r="L239" s="384"/>
      <c r="M239" s="384"/>
      <c r="N239" s="384"/>
    </row>
    <row r="240" spans="1:14" s="28" customFormat="1" ht="11.25">
      <c r="A240" s="411" t="s">
        <v>722</v>
      </c>
      <c r="B240" s="411"/>
      <c r="C240" s="411"/>
      <c r="D240" s="411"/>
      <c r="E240" s="411"/>
      <c r="F240" s="411"/>
      <c r="G240" s="411"/>
      <c r="H240" s="411"/>
      <c r="I240" s="411"/>
      <c r="J240" s="411"/>
      <c r="K240" s="411"/>
      <c r="L240" s="411"/>
      <c r="M240" s="411"/>
      <c r="N240" s="411"/>
    </row>
    <row r="241" spans="1:14" s="28" customFormat="1" ht="11.25" customHeight="1">
      <c r="A241" s="411" t="s">
        <v>615</v>
      </c>
      <c r="B241" s="411"/>
      <c r="C241" s="411"/>
      <c r="D241" s="411"/>
      <c r="E241" s="411"/>
      <c r="F241" s="411"/>
      <c r="G241" s="411"/>
      <c r="H241" s="411"/>
      <c r="I241" s="411"/>
      <c r="J241" s="411"/>
      <c r="K241" s="411"/>
      <c r="L241" s="411"/>
      <c r="M241" s="411"/>
      <c r="N241" s="411"/>
    </row>
  </sheetData>
  <sheetProtection/>
  <mergeCells count="228">
    <mergeCell ref="C8:N8"/>
    <mergeCell ref="A239:N239"/>
    <mergeCell ref="A240:N240"/>
    <mergeCell ref="A241:N241"/>
    <mergeCell ref="A237:N237"/>
    <mergeCell ref="A238:N238"/>
    <mergeCell ref="A234:N234"/>
    <mergeCell ref="A227:N227"/>
    <mergeCell ref="A228:N228"/>
    <mergeCell ref="A229:N229"/>
    <mergeCell ref="G6:H6"/>
    <mergeCell ref="I6:J6"/>
    <mergeCell ref="K6:L6"/>
    <mergeCell ref="M6:N6"/>
    <mergeCell ref="C7:D7"/>
    <mergeCell ref="E7:F7"/>
    <mergeCell ref="G7:H7"/>
    <mergeCell ref="I7:J7"/>
    <mergeCell ref="K7:L7"/>
    <mergeCell ref="M7:N7"/>
    <mergeCell ref="A225:N225"/>
    <mergeCell ref="C5:D5"/>
    <mergeCell ref="E5:F5"/>
    <mergeCell ref="G5:H5"/>
    <mergeCell ref="I5:J5"/>
    <mergeCell ref="K5:L5"/>
    <mergeCell ref="M5:N5"/>
    <mergeCell ref="A6:B6"/>
    <mergeCell ref="C6:D6"/>
    <mergeCell ref="E6:F6"/>
    <mergeCell ref="A219:B219"/>
    <mergeCell ref="A231:N231"/>
    <mergeCell ref="A233:N233"/>
    <mergeCell ref="A230:N230"/>
    <mergeCell ref="A220:B220"/>
    <mergeCell ref="A221:B221"/>
    <mergeCell ref="A222:N222"/>
    <mergeCell ref="A223:N223"/>
    <mergeCell ref="A224:N224"/>
    <mergeCell ref="A226:N226"/>
    <mergeCell ref="A212:B212"/>
    <mergeCell ref="A213:B213"/>
    <mergeCell ref="A214:B214"/>
    <mergeCell ref="A215:B215"/>
    <mergeCell ref="A217:B217"/>
    <mergeCell ref="A218:B218"/>
    <mergeCell ref="A205:B205"/>
    <mergeCell ref="A207:B207"/>
    <mergeCell ref="A208:B208"/>
    <mergeCell ref="A209:B209"/>
    <mergeCell ref="A210:B210"/>
    <mergeCell ref="A211:B211"/>
    <mergeCell ref="A199:B199"/>
    <mergeCell ref="A200:B200"/>
    <mergeCell ref="A201:B201"/>
    <mergeCell ref="A202:B202"/>
    <mergeCell ref="A203:B203"/>
    <mergeCell ref="A204:B204"/>
    <mergeCell ref="A192:B192"/>
    <mergeCell ref="A194:B194"/>
    <mergeCell ref="A195:B195"/>
    <mergeCell ref="A196:B196"/>
    <mergeCell ref="A197:B197"/>
    <mergeCell ref="A198:B198"/>
    <mergeCell ref="A185:B185"/>
    <mergeCell ref="A186:B186"/>
    <mergeCell ref="A187:B187"/>
    <mergeCell ref="A189:B189"/>
    <mergeCell ref="A190:B190"/>
    <mergeCell ref="A191:B191"/>
    <mergeCell ref="A178:B178"/>
    <mergeCell ref="A179:B179"/>
    <mergeCell ref="A181:B181"/>
    <mergeCell ref="A182:B182"/>
    <mergeCell ref="A183:B183"/>
    <mergeCell ref="A184:B184"/>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59:B159"/>
    <mergeCell ref="A160:B160"/>
    <mergeCell ref="A162:B162"/>
    <mergeCell ref="A163:B163"/>
    <mergeCell ref="A164:B164"/>
    <mergeCell ref="A165:B165"/>
    <mergeCell ref="A153:B153"/>
    <mergeCell ref="A154:B154"/>
    <mergeCell ref="A155:B155"/>
    <mergeCell ref="A156:B156"/>
    <mergeCell ref="A157:B157"/>
    <mergeCell ref="A158:B158"/>
    <mergeCell ref="A146:B146"/>
    <mergeCell ref="A147:B147"/>
    <mergeCell ref="A148:B148"/>
    <mergeCell ref="A149:B149"/>
    <mergeCell ref="A150:B150"/>
    <mergeCell ref="A152:B152"/>
    <mergeCell ref="A140:B140"/>
    <mergeCell ref="A141:B141"/>
    <mergeCell ref="A142:B142"/>
    <mergeCell ref="A143:B143"/>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1:B121"/>
    <mergeCell ref="A123:B123"/>
    <mergeCell ref="A124:B124"/>
    <mergeCell ref="A125:B125"/>
    <mergeCell ref="A126:B126"/>
    <mergeCell ref="A127:B127"/>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6:B66"/>
    <mergeCell ref="A67:B67"/>
    <mergeCell ref="A69:B69"/>
    <mergeCell ref="A70:B70"/>
    <mergeCell ref="A71:B71"/>
    <mergeCell ref="A72:B72"/>
    <mergeCell ref="A60:B60"/>
    <mergeCell ref="A61:B61"/>
    <mergeCell ref="A62:B62"/>
    <mergeCell ref="A63:B63"/>
    <mergeCell ref="A64:B64"/>
    <mergeCell ref="A65:B65"/>
    <mergeCell ref="A53:B53"/>
    <mergeCell ref="A54:B54"/>
    <mergeCell ref="A56:B56"/>
    <mergeCell ref="A57:B57"/>
    <mergeCell ref="A58:B58"/>
    <mergeCell ref="A59:B59"/>
    <mergeCell ref="A41:B41"/>
    <mergeCell ref="A42:B42"/>
    <mergeCell ref="A43:B43"/>
    <mergeCell ref="A46:B46"/>
    <mergeCell ref="A51:B51"/>
    <mergeCell ref="A52:B52"/>
    <mergeCell ref="A28:B28"/>
    <mergeCell ref="A31:B31"/>
    <mergeCell ref="A32:B32"/>
    <mergeCell ref="A37:B37"/>
    <mergeCell ref="A38:B38"/>
    <mergeCell ref="A39:B39"/>
    <mergeCell ref="A12:B12"/>
    <mergeCell ref="A16:B16"/>
    <mergeCell ref="A8:B8"/>
    <mergeCell ref="A235:N235"/>
    <mergeCell ref="A232:N232"/>
    <mergeCell ref="A20:B20"/>
    <mergeCell ref="A22:B22"/>
    <mergeCell ref="A23:B23"/>
    <mergeCell ref="A24:B24"/>
    <mergeCell ref="A25:B25"/>
    <mergeCell ref="A10:B10"/>
    <mergeCell ref="A236:N236"/>
    <mergeCell ref="A5:B5"/>
    <mergeCell ref="A7:B7"/>
    <mergeCell ref="A1:N1"/>
    <mergeCell ref="A2:N2"/>
    <mergeCell ref="A3:N3"/>
    <mergeCell ref="A4:N4"/>
    <mergeCell ref="A9:B9"/>
    <mergeCell ref="A11:B11"/>
  </mergeCells>
  <printOptions/>
  <pageMargins left="0.7" right="0.7" top="0.75" bottom="0.75" header="0.3" footer="0.3"/>
  <pageSetup horizontalDpi="600" verticalDpi="600" orientation="portrait" paperSize="9" r:id="rId1"/>
  <ignoredErrors>
    <ignoredError sqref="C7:H7 M7" numberStoredAsText="1"/>
  </ignoredErrors>
</worksheet>
</file>

<file path=xl/worksheets/sheet12.xml><?xml version="1.0" encoding="utf-8"?>
<worksheet xmlns="http://schemas.openxmlformats.org/spreadsheetml/2006/main" xmlns:r="http://schemas.openxmlformats.org/officeDocument/2006/relationships">
  <dimension ref="A1:Q255"/>
  <sheetViews>
    <sheetView zoomScalePageLayoutView="0" workbookViewId="0" topLeftCell="A1">
      <pane ySplit="9" topLeftCell="A10" activePane="bottomLeft" state="frozen"/>
      <selection pane="topLeft" activeCell="A1" sqref="A1:M1"/>
      <selection pane="bottomLeft" activeCell="A1" sqref="A1:N1"/>
    </sheetView>
  </sheetViews>
  <sheetFormatPr defaultColWidth="9.140625" defaultRowHeight="12" customHeight="1"/>
  <cols>
    <col min="1" max="1" width="1.7109375" style="1" customWidth="1"/>
    <col min="2" max="2" width="28.140625" style="1" customWidth="1"/>
    <col min="3" max="3" width="14.28125" style="2" customWidth="1"/>
    <col min="4" max="4" width="1.7109375" style="2" customWidth="1"/>
    <col min="5" max="5" width="14.28125" style="2" customWidth="1"/>
    <col min="6" max="6" width="1.7109375" style="2" customWidth="1"/>
    <col min="7" max="7" width="14.28125" style="4" customWidth="1"/>
    <col min="8" max="8" width="1.7109375" style="2" customWidth="1"/>
    <col min="9" max="9" width="14.28125" style="4" customWidth="1"/>
    <col min="10" max="10" width="1.7109375" style="2" customWidth="1"/>
    <col min="11" max="11" width="14.28125" style="2" customWidth="1"/>
    <col min="12" max="12" width="1.7109375" style="2" customWidth="1"/>
    <col min="13" max="13" width="14.28125" style="2" customWidth="1"/>
    <col min="14" max="14" width="1.7109375" style="2" customWidth="1"/>
    <col min="15" max="16384" width="9.140625" style="1" customWidth="1"/>
  </cols>
  <sheetData>
    <row r="1" spans="1:14" s="5" customFormat="1" ht="12.75" customHeight="1">
      <c r="A1" s="379"/>
      <c r="B1" s="379"/>
      <c r="C1" s="379"/>
      <c r="D1" s="379"/>
      <c r="E1" s="379"/>
      <c r="F1" s="379"/>
      <c r="G1" s="379"/>
      <c r="H1" s="379"/>
      <c r="I1" s="379"/>
      <c r="J1" s="379"/>
      <c r="K1" s="379"/>
      <c r="L1" s="379"/>
      <c r="M1" s="379"/>
      <c r="N1" s="379"/>
    </row>
    <row r="2" spans="1:14" s="5" customFormat="1" ht="30" customHeight="1">
      <c r="A2" s="408" t="s">
        <v>630</v>
      </c>
      <c r="B2" s="408"/>
      <c r="C2" s="408"/>
      <c r="D2" s="408"/>
      <c r="E2" s="408"/>
      <c r="F2" s="408"/>
      <c r="G2" s="408"/>
      <c r="H2" s="408"/>
      <c r="I2" s="409"/>
      <c r="J2" s="409"/>
      <c r="K2" s="409"/>
      <c r="L2" s="409"/>
      <c r="M2" s="409"/>
      <c r="N2" s="409"/>
    </row>
    <row r="3" spans="1:14" s="7" customFormat="1" ht="12.75" customHeight="1">
      <c r="A3" s="377"/>
      <c r="B3" s="377"/>
      <c r="C3" s="377"/>
      <c r="D3" s="377"/>
      <c r="E3" s="377"/>
      <c r="F3" s="377"/>
      <c r="G3" s="377"/>
      <c r="H3" s="377"/>
      <c r="I3" s="377"/>
      <c r="J3" s="377"/>
      <c r="K3" s="377"/>
      <c r="L3" s="377"/>
      <c r="M3" s="377"/>
      <c r="N3" s="377"/>
    </row>
    <row r="4" spans="1:14" s="7" customFormat="1" ht="12.75" customHeight="1">
      <c r="A4" s="370"/>
      <c r="B4" s="370"/>
      <c r="C4" s="370"/>
      <c r="D4" s="370"/>
      <c r="E4" s="370"/>
      <c r="F4" s="370"/>
      <c r="G4" s="370"/>
      <c r="H4" s="370"/>
      <c r="I4" s="370"/>
      <c r="J4" s="370"/>
      <c r="K4" s="370"/>
      <c r="L4" s="370"/>
      <c r="M4" s="370"/>
      <c r="N4" s="370"/>
    </row>
    <row r="5" spans="1:14" s="9" customFormat="1" ht="12" customHeight="1">
      <c r="A5" s="406"/>
      <c r="B5" s="406"/>
      <c r="C5" s="412" t="s">
        <v>1</v>
      </c>
      <c r="D5" s="413"/>
      <c r="E5" s="412" t="s">
        <v>2</v>
      </c>
      <c r="F5" s="413"/>
      <c r="G5" s="414" t="s">
        <v>3</v>
      </c>
      <c r="H5" s="415"/>
      <c r="I5" s="414" t="s">
        <v>4</v>
      </c>
      <c r="J5" s="416"/>
      <c r="K5" s="414" t="s">
        <v>5</v>
      </c>
      <c r="L5" s="415"/>
      <c r="M5" s="417" t="s">
        <v>6</v>
      </c>
      <c r="N5" s="418"/>
    </row>
    <row r="6" spans="1:14" s="14" customFormat="1" ht="12" customHeight="1">
      <c r="A6" s="419"/>
      <c r="B6" s="419"/>
      <c r="C6" s="420" t="s">
        <v>7</v>
      </c>
      <c r="D6" s="421"/>
      <c r="E6" s="420" t="s">
        <v>7</v>
      </c>
      <c r="F6" s="421"/>
      <c r="G6" s="422" t="s">
        <v>8</v>
      </c>
      <c r="H6" s="423"/>
      <c r="I6" s="422" t="s">
        <v>9</v>
      </c>
      <c r="J6" s="424"/>
      <c r="K6" s="422" t="s">
        <v>10</v>
      </c>
      <c r="L6" s="423"/>
      <c r="M6" s="425" t="s">
        <v>11</v>
      </c>
      <c r="N6" s="426"/>
    </row>
    <row r="7" spans="1:14" s="15" customFormat="1" ht="12" customHeight="1">
      <c r="A7" s="407"/>
      <c r="B7" s="407"/>
      <c r="C7" s="427" t="s">
        <v>696</v>
      </c>
      <c r="D7" s="428"/>
      <c r="E7" s="427" t="s">
        <v>620</v>
      </c>
      <c r="F7" s="428"/>
      <c r="G7" s="427" t="s">
        <v>697</v>
      </c>
      <c r="H7" s="428"/>
      <c r="I7" s="427" t="s">
        <v>703</v>
      </c>
      <c r="J7" s="429"/>
      <c r="K7" s="427" t="s">
        <v>704</v>
      </c>
      <c r="L7" s="428"/>
      <c r="M7" s="427" t="s">
        <v>698</v>
      </c>
      <c r="N7" s="429"/>
    </row>
    <row r="8" spans="1:14" s="15" customFormat="1" ht="12" customHeight="1">
      <c r="A8" s="410"/>
      <c r="B8" s="410"/>
      <c r="C8" s="410"/>
      <c r="D8" s="410"/>
      <c r="E8" s="410"/>
      <c r="F8" s="410"/>
      <c r="G8" s="410"/>
      <c r="H8" s="410"/>
      <c r="I8" s="410"/>
      <c r="J8" s="410"/>
      <c r="K8" s="410"/>
      <c r="L8" s="410"/>
      <c r="M8" s="410"/>
      <c r="N8" s="410"/>
    </row>
    <row r="9" spans="1:14" s="17" customFormat="1" ht="12" customHeight="1">
      <c r="A9" s="340" t="s">
        <v>18</v>
      </c>
      <c r="B9" s="340"/>
      <c r="C9" s="169">
        <v>3629.78049610561</v>
      </c>
      <c r="D9" s="169"/>
      <c r="E9" s="169">
        <v>3526.056053412638</v>
      </c>
      <c r="G9" s="212">
        <v>76.29444995872757</v>
      </c>
      <c r="H9" s="169"/>
      <c r="I9" s="212">
        <v>100</v>
      </c>
      <c r="J9" s="169"/>
      <c r="K9" s="169" t="s">
        <v>19</v>
      </c>
      <c r="L9" s="169"/>
      <c r="M9" s="169">
        <f>M11+M22+M37+M41+M52</f>
        <v>1500000</v>
      </c>
      <c r="N9" s="169"/>
    </row>
    <row r="10" spans="1:14" s="17" customFormat="1" ht="12" customHeight="1">
      <c r="A10" s="341"/>
      <c r="B10" s="341"/>
      <c r="C10" s="21"/>
      <c r="D10" s="21"/>
      <c r="E10" s="21"/>
      <c r="F10" s="21"/>
      <c r="G10" s="23"/>
      <c r="H10" s="21"/>
      <c r="I10" s="23"/>
      <c r="J10" s="21"/>
      <c r="K10" s="21"/>
      <c r="L10" s="21"/>
      <c r="M10" s="21"/>
      <c r="N10" s="21"/>
    </row>
    <row r="11" spans="1:14" s="24" customFormat="1" ht="12" customHeight="1">
      <c r="A11" s="342" t="s">
        <v>20</v>
      </c>
      <c r="B11" s="342"/>
      <c r="C11" s="25">
        <v>2370.908149266017</v>
      </c>
      <c r="D11" s="25"/>
      <c r="E11" s="25">
        <v>4037.5594695729287</v>
      </c>
      <c r="F11" s="25"/>
      <c r="G11" s="25">
        <v>95.92375478671006</v>
      </c>
      <c r="H11" s="25"/>
      <c r="I11" s="27" t="s">
        <v>19</v>
      </c>
      <c r="J11" s="25"/>
      <c r="K11" s="25" t="s">
        <v>19</v>
      </c>
      <c r="L11" s="25"/>
      <c r="M11" s="25">
        <f>M12+M16+M20</f>
        <v>20028425</v>
      </c>
      <c r="N11" s="25"/>
    </row>
    <row r="12" spans="1:14" s="28" customFormat="1" ht="12" customHeight="1">
      <c r="A12" s="343" t="s">
        <v>21</v>
      </c>
      <c r="B12" s="343"/>
      <c r="C12" s="29">
        <v>2426.511315417256</v>
      </c>
      <c r="D12" s="29"/>
      <c r="E12" s="29">
        <v>4572.743535894842</v>
      </c>
      <c r="F12" s="29"/>
      <c r="G12" s="29">
        <v>93.64673761306787</v>
      </c>
      <c r="H12" s="29"/>
      <c r="I12" s="31" t="s">
        <v>19</v>
      </c>
      <c r="J12" s="29"/>
      <c r="K12" s="29" t="s">
        <v>19</v>
      </c>
      <c r="L12" s="29"/>
      <c r="M12" s="29">
        <f>M13+M14+M15</f>
        <v>5213850</v>
      </c>
      <c r="N12" s="29"/>
    </row>
    <row r="13" spans="1:14" s="28" customFormat="1" ht="12" customHeight="1">
      <c r="A13" s="32"/>
      <c r="B13" s="33" t="s">
        <v>22</v>
      </c>
      <c r="C13" s="29">
        <v>2493.597285067873</v>
      </c>
      <c r="D13" s="29"/>
      <c r="E13" s="29">
        <v>4671.043069038287</v>
      </c>
      <c r="F13" s="29"/>
      <c r="G13" s="29">
        <v>91.78155342666298</v>
      </c>
      <c r="H13" s="29"/>
      <c r="I13" s="31" t="s">
        <v>19</v>
      </c>
      <c r="J13" s="29"/>
      <c r="K13" s="29" t="s">
        <v>19</v>
      </c>
      <c r="L13" s="29"/>
      <c r="M13" s="29">
        <f>M208+M209+M211+M216+M217</f>
        <v>1071858</v>
      </c>
      <c r="N13" s="29"/>
    </row>
    <row r="14" spans="1:14" s="28" customFormat="1" ht="12" customHeight="1">
      <c r="A14" s="32"/>
      <c r="B14" s="33" t="s">
        <v>23</v>
      </c>
      <c r="C14" s="29">
        <v>2541.637945791726</v>
      </c>
      <c r="D14" s="29"/>
      <c r="E14" s="29">
        <v>3972.487105338282</v>
      </c>
      <c r="F14" s="29"/>
      <c r="G14" s="29">
        <v>92.61487149432197</v>
      </c>
      <c r="H14" s="29"/>
      <c r="I14" s="31" t="s">
        <v>19</v>
      </c>
      <c r="J14" s="29"/>
      <c r="K14" s="29" t="s">
        <v>19</v>
      </c>
      <c r="L14" s="29"/>
      <c r="M14" s="29">
        <f>+M212+M218</f>
        <v>2022111</v>
      </c>
      <c r="N14" s="29"/>
    </row>
    <row r="15" spans="1:14" s="28" customFormat="1" ht="12" customHeight="1">
      <c r="A15" s="32"/>
      <c r="B15" s="34" t="s">
        <v>24</v>
      </c>
      <c r="C15" s="29">
        <v>2223.1621182586096</v>
      </c>
      <c r="D15" s="29"/>
      <c r="E15" s="29">
        <v>5151.453218241043</v>
      </c>
      <c r="F15" s="29"/>
      <c r="G15" s="29">
        <v>97.66281336369221</v>
      </c>
      <c r="H15" s="29"/>
      <c r="I15" s="31" t="s">
        <v>19</v>
      </c>
      <c r="J15" s="29"/>
      <c r="K15" s="29" t="s">
        <v>19</v>
      </c>
      <c r="L15" s="29"/>
      <c r="M15" s="29">
        <f>M210+M213+M214+M215</f>
        <v>2119881</v>
      </c>
      <c r="N15" s="29"/>
    </row>
    <row r="16" spans="1:14" s="28" customFormat="1" ht="12" customHeight="1">
      <c r="A16" s="343" t="s">
        <v>25</v>
      </c>
      <c r="B16" s="343"/>
      <c r="C16" s="29">
        <v>2373.1180444444444</v>
      </c>
      <c r="D16" s="29"/>
      <c r="E16" s="29">
        <v>2796.9956624999995</v>
      </c>
      <c r="F16" s="29"/>
      <c r="G16" s="29">
        <v>96.6513954373723</v>
      </c>
      <c r="H16" s="29"/>
      <c r="I16" s="31" t="s">
        <v>19</v>
      </c>
      <c r="J16" s="29"/>
      <c r="K16" s="29" t="s">
        <v>19</v>
      </c>
      <c r="L16" s="29"/>
      <c r="M16" s="29">
        <f>M17+M18+M19</f>
        <v>4051194</v>
      </c>
      <c r="N16" s="29"/>
    </row>
    <row r="17" spans="1:14" s="28" customFormat="1" ht="12" customHeight="1">
      <c r="A17" s="32"/>
      <c r="B17" s="33" t="s">
        <v>26</v>
      </c>
      <c r="C17" s="29">
        <v>2453.426953567384</v>
      </c>
      <c r="D17" s="29"/>
      <c r="E17" s="29">
        <v>1088.1731332948643</v>
      </c>
      <c r="F17" s="29"/>
      <c r="G17" s="29">
        <v>95</v>
      </c>
      <c r="H17" s="29"/>
      <c r="I17" s="31" t="s">
        <v>19</v>
      </c>
      <c r="J17" s="29"/>
      <c r="K17" s="29" t="s">
        <v>19</v>
      </c>
      <c r="L17" s="29"/>
      <c r="M17" s="29">
        <f>+M204</f>
        <v>799059</v>
      </c>
      <c r="N17" s="29"/>
    </row>
    <row r="18" spans="1:14" s="28" customFormat="1" ht="12" customHeight="1">
      <c r="A18" s="32"/>
      <c r="B18" s="33" t="s">
        <v>27</v>
      </c>
      <c r="C18" s="29">
        <v>2432.985342019544</v>
      </c>
      <c r="D18" s="29"/>
      <c r="E18" s="29">
        <v>3348.9931243243236</v>
      </c>
      <c r="F18" s="29"/>
      <c r="G18" s="29">
        <v>95</v>
      </c>
      <c r="H18" s="29"/>
      <c r="I18" s="31" t="s">
        <v>19</v>
      </c>
      <c r="J18" s="29"/>
      <c r="K18" s="29" t="s">
        <v>19</v>
      </c>
      <c r="L18" s="29"/>
      <c r="M18" s="29">
        <f>+M203</f>
        <v>1571088</v>
      </c>
      <c r="N18" s="29"/>
    </row>
    <row r="19" spans="1:14" s="28" customFormat="1" ht="12" customHeight="1">
      <c r="A19" s="35"/>
      <c r="B19" s="33" t="s">
        <v>28</v>
      </c>
      <c r="C19" s="29">
        <v>2248.1298958849775</v>
      </c>
      <c r="D19" s="29"/>
      <c r="E19" s="29">
        <v>3758.916405552801</v>
      </c>
      <c r="F19" s="29"/>
      <c r="G19" s="29">
        <v>100</v>
      </c>
      <c r="H19" s="29"/>
      <c r="I19" s="31" t="s">
        <v>19</v>
      </c>
      <c r="J19" s="29"/>
      <c r="K19" s="29" t="s">
        <v>19</v>
      </c>
      <c r="L19" s="29"/>
      <c r="M19" s="29">
        <f>M205</f>
        <v>1681047</v>
      </c>
      <c r="N19" s="29"/>
    </row>
    <row r="20" spans="1:14" s="28" customFormat="1" ht="12" customHeight="1">
      <c r="A20" s="344" t="s">
        <v>29</v>
      </c>
      <c r="B20" s="344"/>
      <c r="C20" s="37">
        <v>2329.626641238172</v>
      </c>
      <c r="D20" s="37"/>
      <c r="E20" s="37">
        <v>4157.202671054533</v>
      </c>
      <c r="F20" s="37"/>
      <c r="G20" s="37">
        <v>97.33713483757192</v>
      </c>
      <c r="H20" s="37"/>
      <c r="I20" s="39" t="s">
        <v>19</v>
      </c>
      <c r="J20" s="37"/>
      <c r="K20" s="37" t="s">
        <v>19</v>
      </c>
      <c r="L20" s="37"/>
      <c r="M20" s="37">
        <f>M195+M196+M197+M181+M198+M199+M186+M200+M189</f>
        <v>10763381</v>
      </c>
      <c r="N20" s="37"/>
    </row>
    <row r="21" spans="1:14" s="28" customFormat="1" ht="12" customHeight="1">
      <c r="A21" s="35"/>
      <c r="B21" s="35"/>
      <c r="C21" s="35"/>
      <c r="D21" s="35"/>
      <c r="E21" s="35"/>
      <c r="F21" s="35"/>
      <c r="G21" s="35"/>
      <c r="H21" s="35"/>
      <c r="I21" s="41"/>
      <c r="J21" s="35"/>
      <c r="K21" s="35"/>
      <c r="L21" s="35"/>
      <c r="M21" s="35"/>
      <c r="N21" s="35"/>
    </row>
    <row r="22" spans="1:14" s="24" customFormat="1" ht="12" customHeight="1">
      <c r="A22" s="342" t="s">
        <v>691</v>
      </c>
      <c r="B22" s="342"/>
      <c r="C22" s="25">
        <v>2908.3953184043758</v>
      </c>
      <c r="D22" s="25"/>
      <c r="E22" s="25">
        <v>3902.991027908948</v>
      </c>
      <c r="F22" s="25"/>
      <c r="G22" s="25">
        <v>82.86269847252565</v>
      </c>
      <c r="H22" s="25"/>
      <c r="I22" s="27" t="s">
        <v>19</v>
      </c>
      <c r="J22" s="25"/>
      <c r="K22" s="25" t="s">
        <v>19</v>
      </c>
      <c r="L22" s="25"/>
      <c r="M22" s="25">
        <f>M23+M24+M25+M28+M31+M32</f>
        <v>11656751</v>
      </c>
      <c r="N22" s="25"/>
    </row>
    <row r="23" spans="1:14" s="28" customFormat="1" ht="12" customHeight="1">
      <c r="A23" s="343" t="s">
        <v>31</v>
      </c>
      <c r="B23" s="343"/>
      <c r="C23" s="29">
        <v>3161.786769553857</v>
      </c>
      <c r="D23" s="29"/>
      <c r="E23" s="29">
        <v>3644.7601443604635</v>
      </c>
      <c r="F23" s="29"/>
      <c r="G23" s="29">
        <v>80.06493966794949</v>
      </c>
      <c r="H23" s="29"/>
      <c r="I23" s="31" t="s">
        <v>19</v>
      </c>
      <c r="J23" s="29"/>
      <c r="K23" s="29" t="s">
        <v>19</v>
      </c>
      <c r="L23" s="29"/>
      <c r="M23" s="29">
        <f>M135+M137+M138+M149+M150+M152+M154+M156+M157</f>
        <v>572059</v>
      </c>
      <c r="N23" s="29"/>
    </row>
    <row r="24" spans="1:14" s="28" customFormat="1" ht="12" customHeight="1">
      <c r="A24" s="343" t="s">
        <v>32</v>
      </c>
      <c r="B24" s="343"/>
      <c r="C24" s="29">
        <v>2864.925582354154</v>
      </c>
      <c r="D24" s="29"/>
      <c r="E24" s="29">
        <v>5487.399192788365</v>
      </c>
      <c r="F24" s="29"/>
      <c r="G24" s="29">
        <v>85</v>
      </c>
      <c r="H24" s="29"/>
      <c r="I24" s="31" t="s">
        <v>19</v>
      </c>
      <c r="J24" s="29"/>
      <c r="K24" s="29" t="s">
        <v>19</v>
      </c>
      <c r="L24" s="29"/>
      <c r="M24" s="29">
        <f>M144</f>
        <v>404257</v>
      </c>
      <c r="N24" s="29"/>
    </row>
    <row r="25" spans="1:14" s="28" customFormat="1" ht="12" customHeight="1">
      <c r="A25" s="343" t="s">
        <v>33</v>
      </c>
      <c r="B25" s="343"/>
      <c r="C25" s="29">
        <v>2451.9045545880776</v>
      </c>
      <c r="D25" s="29"/>
      <c r="E25" s="29">
        <v>4177.908464850542</v>
      </c>
      <c r="F25" s="29"/>
      <c r="G25" s="29">
        <v>89.74179208790522</v>
      </c>
      <c r="H25" s="29"/>
      <c r="I25" s="31" t="s">
        <v>19</v>
      </c>
      <c r="J25" s="29"/>
      <c r="K25" s="29" t="s">
        <v>19</v>
      </c>
      <c r="L25" s="29"/>
      <c r="M25" s="29">
        <f>M26+M27</f>
        <v>4387038</v>
      </c>
      <c r="N25" s="29"/>
    </row>
    <row r="26" spans="1:14" s="28" customFormat="1" ht="12" customHeight="1">
      <c r="A26" s="42"/>
      <c r="B26" s="33" t="s">
        <v>34</v>
      </c>
      <c r="C26" s="29">
        <v>2319.3651315789475</v>
      </c>
      <c r="D26" s="29"/>
      <c r="E26" s="29">
        <v>14487.322480790337</v>
      </c>
      <c r="F26" s="29"/>
      <c r="G26" s="29">
        <v>100</v>
      </c>
      <c r="H26" s="29"/>
      <c r="I26" s="31" t="s">
        <v>19</v>
      </c>
      <c r="J26" s="29"/>
      <c r="K26" s="29" t="s">
        <v>19</v>
      </c>
      <c r="L26" s="29"/>
      <c r="M26" s="29">
        <f>M136+M141+M143+M151+M158+M163</f>
        <v>788966</v>
      </c>
      <c r="N26" s="29"/>
    </row>
    <row r="27" spans="1:14" s="28" customFormat="1" ht="12" customHeight="1">
      <c r="A27" s="35"/>
      <c r="B27" s="33" t="s">
        <v>35</v>
      </c>
      <c r="C27" s="29">
        <v>2462.8614031907177</v>
      </c>
      <c r="D27" s="29"/>
      <c r="E27" s="29">
        <v>3336.794711624574</v>
      </c>
      <c r="F27" s="29"/>
      <c r="G27" s="29">
        <v>89.1172237597267</v>
      </c>
      <c r="H27" s="29"/>
      <c r="I27" s="31" t="s">
        <v>19</v>
      </c>
      <c r="J27" s="29"/>
      <c r="K27" s="29" t="s">
        <v>19</v>
      </c>
      <c r="L27" s="29"/>
      <c r="M27" s="29">
        <f>M142+M145+M148+M160</f>
        <v>3598072</v>
      </c>
      <c r="N27" s="29"/>
    </row>
    <row r="28" spans="1:14" s="28" customFormat="1" ht="12" customHeight="1">
      <c r="A28" s="343" t="s">
        <v>36</v>
      </c>
      <c r="B28" s="343"/>
      <c r="C28" s="29">
        <v>2556.4382599297487</v>
      </c>
      <c r="D28" s="29"/>
      <c r="E28" s="29">
        <v>5500.703206933912</v>
      </c>
      <c r="F28" s="29"/>
      <c r="G28" s="29">
        <v>89.51079202521812</v>
      </c>
      <c r="H28" s="29"/>
      <c r="I28" s="31" t="s">
        <v>19</v>
      </c>
      <c r="J28" s="29"/>
      <c r="K28" s="29" t="s">
        <v>19</v>
      </c>
      <c r="L28" s="29"/>
      <c r="M28" s="29">
        <f>M29+M30</f>
        <v>1388485</v>
      </c>
      <c r="N28" s="29"/>
    </row>
    <row r="29" spans="1:14" s="28" customFormat="1" ht="12" customHeight="1">
      <c r="A29" s="42"/>
      <c r="B29" s="33" t="s">
        <v>37</v>
      </c>
      <c r="C29" s="29">
        <v>2349.654688869413</v>
      </c>
      <c r="D29" s="29"/>
      <c r="E29" s="29">
        <v>6594.424086115994</v>
      </c>
      <c r="F29" s="29"/>
      <c r="G29" s="29">
        <v>90</v>
      </c>
      <c r="H29" s="29"/>
      <c r="I29" s="31" t="s">
        <v>19</v>
      </c>
      <c r="J29" s="29"/>
      <c r="K29" s="29" t="s">
        <v>19</v>
      </c>
      <c r="L29" s="29"/>
      <c r="M29" s="29">
        <f>+M140</f>
        <v>543271</v>
      </c>
      <c r="N29" s="29"/>
    </row>
    <row r="30" spans="1:14" s="28" customFormat="1" ht="12" customHeight="1">
      <c r="A30" s="35"/>
      <c r="B30" s="33" t="s">
        <v>38</v>
      </c>
      <c r="C30" s="29">
        <v>2648.60234375</v>
      </c>
      <c r="D30" s="29"/>
      <c r="E30" s="29">
        <v>5013.367905246672</v>
      </c>
      <c r="F30" s="29"/>
      <c r="G30" s="29">
        <v>89.35161236372406</v>
      </c>
      <c r="H30" s="29"/>
      <c r="I30" s="31" t="s">
        <v>19</v>
      </c>
      <c r="J30" s="29"/>
      <c r="K30" s="29" t="s">
        <v>19</v>
      </c>
      <c r="L30" s="29"/>
      <c r="M30" s="29">
        <f>M139+M159+M162</f>
        <v>845214</v>
      </c>
      <c r="N30" s="29"/>
    </row>
    <row r="31" spans="1:14" s="28" customFormat="1" ht="12" customHeight="1">
      <c r="A31" s="343" t="s">
        <v>39</v>
      </c>
      <c r="B31" s="343"/>
      <c r="C31" s="29">
        <v>2392.311392405063</v>
      </c>
      <c r="D31" s="29"/>
      <c r="E31" s="29">
        <v>6964.518078880408</v>
      </c>
      <c r="F31" s="29"/>
      <c r="G31" s="29">
        <v>98.07299466503</v>
      </c>
      <c r="H31" s="29"/>
      <c r="I31" s="31" t="s">
        <v>19</v>
      </c>
      <c r="J31" s="29"/>
      <c r="K31" s="29" t="s">
        <v>19</v>
      </c>
      <c r="L31" s="29"/>
      <c r="M31" s="29">
        <f>M146+M147+M153+M155+M161</f>
        <v>724038</v>
      </c>
      <c r="N31" s="29"/>
    </row>
    <row r="32" spans="1:14" s="28" customFormat="1" ht="12" customHeight="1">
      <c r="A32" s="343" t="s">
        <v>692</v>
      </c>
      <c r="B32" s="343"/>
      <c r="C32" s="29">
        <v>2388.281607204711</v>
      </c>
      <c r="D32" s="29"/>
      <c r="E32" s="29">
        <v>2401.897593674802</v>
      </c>
      <c r="F32" s="29"/>
      <c r="G32" s="29">
        <v>92.55175573721121</v>
      </c>
      <c r="H32" s="29"/>
      <c r="I32" s="31" t="s">
        <v>19</v>
      </c>
      <c r="J32" s="29"/>
      <c r="K32" s="29" t="s">
        <v>19</v>
      </c>
      <c r="L32" s="29"/>
      <c r="M32" s="29">
        <f>M33+M34+M35</f>
        <v>4180874</v>
      </c>
      <c r="N32" s="29"/>
    </row>
    <row r="33" spans="1:14" s="28" customFormat="1" ht="12" customHeight="1">
      <c r="A33" s="42"/>
      <c r="B33" s="33" t="s">
        <v>41</v>
      </c>
      <c r="C33" s="29">
        <v>2462.0305206463195</v>
      </c>
      <c r="D33" s="29"/>
      <c r="E33" s="29">
        <f>E171</f>
        <v>4807.474504504505</v>
      </c>
      <c r="F33" s="29"/>
      <c r="G33" s="29">
        <f>G171</f>
        <v>95</v>
      </c>
      <c r="H33" s="29"/>
      <c r="I33" s="31" t="s">
        <v>19</v>
      </c>
      <c r="J33" s="29"/>
      <c r="K33" s="29" t="s">
        <v>19</v>
      </c>
      <c r="L33" s="29"/>
      <c r="M33" s="29">
        <f>M171</f>
        <v>203505</v>
      </c>
      <c r="N33" s="29"/>
    </row>
    <row r="34" spans="1:14" s="28" customFormat="1" ht="12" customHeight="1">
      <c r="A34" s="32"/>
      <c r="B34" s="33" t="s">
        <v>42</v>
      </c>
      <c r="C34" s="29">
        <v>2788.0643564356437</v>
      </c>
      <c r="D34" s="29"/>
      <c r="E34" s="29">
        <v>16412.64262376238</v>
      </c>
      <c r="F34" s="29"/>
      <c r="G34" s="29">
        <v>96.5091063160868</v>
      </c>
      <c r="H34" s="29"/>
      <c r="I34" s="31" t="s">
        <v>19</v>
      </c>
      <c r="J34" s="29"/>
      <c r="K34" s="29" t="s">
        <v>19</v>
      </c>
      <c r="L34" s="29"/>
      <c r="M34" s="29">
        <f>M167+M168+M169+M172</f>
        <v>51292</v>
      </c>
      <c r="N34" s="29"/>
    </row>
    <row r="35" spans="1:14" s="28" customFormat="1" ht="12" customHeight="1">
      <c r="A35" s="32"/>
      <c r="B35" s="43" t="s">
        <v>693</v>
      </c>
      <c r="C35" s="37">
        <v>2363.9876370887337</v>
      </c>
      <c r="D35" s="37"/>
      <c r="E35" s="37">
        <v>1578.8852084568266</v>
      </c>
      <c r="F35" s="37"/>
      <c r="G35" s="37">
        <v>92.05373148351822</v>
      </c>
      <c r="H35" s="37"/>
      <c r="I35" s="39" t="s">
        <v>19</v>
      </c>
      <c r="J35" s="37"/>
      <c r="K35" s="37" t="s">
        <v>19</v>
      </c>
      <c r="L35" s="37"/>
      <c r="M35" s="37">
        <f>M166+M170+M173</f>
        <v>3926077</v>
      </c>
      <c r="N35" s="37"/>
    </row>
    <row r="36" spans="1:14" s="28" customFormat="1" ht="12" customHeight="1">
      <c r="A36" s="35"/>
      <c r="B36" s="35"/>
      <c r="C36" s="35"/>
      <c r="D36" s="35"/>
      <c r="E36" s="35"/>
      <c r="F36" s="35"/>
      <c r="G36" s="35"/>
      <c r="H36" s="35"/>
      <c r="I36" s="41"/>
      <c r="J36" s="35"/>
      <c r="K36" s="35"/>
      <c r="L36" s="35"/>
      <c r="M36" s="35"/>
      <c r="N36" s="35"/>
    </row>
    <row r="37" spans="1:14" s="24" customFormat="1" ht="12" customHeight="1">
      <c r="A37" s="342" t="s">
        <v>44</v>
      </c>
      <c r="B37" s="342"/>
      <c r="C37" s="25">
        <v>2566.4020974465866</v>
      </c>
      <c r="D37" s="25"/>
      <c r="E37" s="25">
        <v>2409.53016030518</v>
      </c>
      <c r="F37" s="25"/>
      <c r="G37" s="25">
        <v>90.0158035152076</v>
      </c>
      <c r="H37" s="25"/>
      <c r="I37" s="27" t="s">
        <v>19</v>
      </c>
      <c r="J37" s="25"/>
      <c r="K37" s="25" t="s">
        <v>19</v>
      </c>
      <c r="L37" s="25"/>
      <c r="M37" s="25">
        <f>M38+M39</f>
        <v>10661254</v>
      </c>
      <c r="N37" s="25"/>
    </row>
    <row r="38" spans="1:14" s="28" customFormat="1" ht="12" customHeight="1">
      <c r="A38" s="343" t="s">
        <v>45</v>
      </c>
      <c r="B38" s="343"/>
      <c r="C38" s="29">
        <v>2564.4314410050893</v>
      </c>
      <c r="D38" s="29"/>
      <c r="E38" s="29">
        <v>2518.9414726875452</v>
      </c>
      <c r="F38" s="29"/>
      <c r="G38" s="29">
        <v>91.47282581920034</v>
      </c>
      <c r="H38" s="29"/>
      <c r="I38" s="31" t="s">
        <v>19</v>
      </c>
      <c r="J38" s="29"/>
      <c r="K38" s="29" t="s">
        <v>19</v>
      </c>
      <c r="L38" s="29"/>
      <c r="M38" s="29">
        <f>M176+M177+M179+M180+M182+M185+M187+M188+M191+M192</f>
        <v>9661818</v>
      </c>
      <c r="N38" s="29"/>
    </row>
    <row r="39" spans="1:14" s="28" customFormat="1" ht="12" customHeight="1">
      <c r="A39" s="344" t="s">
        <v>46</v>
      </c>
      <c r="B39" s="344"/>
      <c r="C39" s="37">
        <v>2581.2920304662825</v>
      </c>
      <c r="D39" s="37"/>
      <c r="E39" s="37">
        <v>1585.7955675379274</v>
      </c>
      <c r="F39" s="37"/>
      <c r="G39" s="37">
        <v>79.19363258541144</v>
      </c>
      <c r="H39" s="37"/>
      <c r="I39" s="39" t="s">
        <v>19</v>
      </c>
      <c r="J39" s="37"/>
      <c r="K39" s="37" t="s">
        <v>19</v>
      </c>
      <c r="L39" s="37"/>
      <c r="M39" s="37">
        <f>+M178+M183+M190</f>
        <v>999436</v>
      </c>
      <c r="N39" s="37"/>
    </row>
    <row r="40" spans="1:14" s="28" customFormat="1" ht="12" customHeight="1">
      <c r="A40" s="35"/>
      <c r="B40" s="35"/>
      <c r="C40" s="35"/>
      <c r="D40" s="35"/>
      <c r="E40" s="35"/>
      <c r="F40" s="35"/>
      <c r="G40" s="35"/>
      <c r="H40" s="35"/>
      <c r="I40" s="41"/>
      <c r="J40" s="35"/>
      <c r="K40" s="35"/>
      <c r="L40" s="35"/>
      <c r="M40" s="35"/>
      <c r="N40" s="35"/>
    </row>
    <row r="41" spans="1:14" s="24" customFormat="1" ht="12" customHeight="1">
      <c r="A41" s="342" t="s">
        <v>47</v>
      </c>
      <c r="B41" s="342"/>
      <c r="C41" s="25">
        <v>4620.993472764549</v>
      </c>
      <c r="D41" s="25"/>
      <c r="E41" s="25">
        <v>3893.300394111926</v>
      </c>
      <c r="F41" s="25"/>
      <c r="G41" s="25">
        <v>70.36846524177074</v>
      </c>
      <c r="H41" s="25"/>
      <c r="I41" s="27" t="s">
        <v>19</v>
      </c>
      <c r="J41" s="25"/>
      <c r="K41" s="25" t="s">
        <v>19</v>
      </c>
      <c r="L41" s="25"/>
      <c r="M41" s="25">
        <f>M42+M43+M47</f>
        <v>-40980354</v>
      </c>
      <c r="N41" s="25"/>
    </row>
    <row r="42" spans="1:14" s="28" customFormat="1" ht="12" customHeight="1">
      <c r="A42" s="343" t="s">
        <v>48</v>
      </c>
      <c r="B42" s="343"/>
      <c r="C42" s="29">
        <v>5264.679771918561</v>
      </c>
      <c r="D42" s="29"/>
      <c r="E42" s="29">
        <v>3958.180323014515</v>
      </c>
      <c r="F42" s="29"/>
      <c r="G42" s="29">
        <v>68.40887365667892</v>
      </c>
      <c r="H42" s="29"/>
      <c r="I42" s="31" t="s">
        <v>19</v>
      </c>
      <c r="J42" s="29"/>
      <c r="K42" s="29" t="s">
        <v>19</v>
      </c>
      <c r="L42" s="29"/>
      <c r="M42" s="29">
        <f>M86+M87+M88+M90+M94+M95+M97+M99+M101+M102+M106+M108+M113+M114+M118+M121+M124+M127+M131+M132</f>
        <v>-42914065</v>
      </c>
      <c r="N42" s="29"/>
    </row>
    <row r="43" spans="1:14" s="28" customFormat="1" ht="12" customHeight="1">
      <c r="A43" s="346" t="s">
        <v>49</v>
      </c>
      <c r="B43" s="346"/>
      <c r="C43" s="29">
        <v>3506.8178765391153</v>
      </c>
      <c r="D43" s="29"/>
      <c r="E43" s="29">
        <v>3821.222642598691</v>
      </c>
      <c r="F43" s="29"/>
      <c r="G43" s="29">
        <v>76.75489676655077</v>
      </c>
      <c r="H43" s="29"/>
      <c r="I43" s="31" t="s">
        <v>19</v>
      </c>
      <c r="J43" s="29"/>
      <c r="K43" s="29" t="s">
        <v>19</v>
      </c>
      <c r="L43" s="29"/>
      <c r="M43" s="29">
        <f>M44+M45+M46</f>
        <v>962963</v>
      </c>
      <c r="N43" s="29"/>
    </row>
    <row r="44" spans="1:14" s="28" customFormat="1" ht="12" customHeight="1">
      <c r="A44" s="43"/>
      <c r="B44" s="33" t="s">
        <v>50</v>
      </c>
      <c r="C44" s="29">
        <v>4361.757508616445</v>
      </c>
      <c r="D44" s="29"/>
      <c r="E44" s="29">
        <v>2275.2681962227916</v>
      </c>
      <c r="F44" s="29"/>
      <c r="G44" s="29">
        <v>70.3410682696381</v>
      </c>
      <c r="H44" s="29"/>
      <c r="I44" s="31" t="s">
        <v>19</v>
      </c>
      <c r="J44" s="29"/>
      <c r="K44" s="29" t="s">
        <v>19</v>
      </c>
      <c r="L44" s="29"/>
      <c r="M44" s="29">
        <f>M79+M111+M100+M184+M104+M109+M128</f>
        <v>-2533976</v>
      </c>
      <c r="N44" s="29"/>
    </row>
    <row r="45" spans="1:14" s="28" customFormat="1" ht="12" customHeight="1">
      <c r="A45" s="43"/>
      <c r="B45" s="33" t="s">
        <v>51</v>
      </c>
      <c r="C45" s="29">
        <v>2672.8313056110405</v>
      </c>
      <c r="D45" s="29"/>
      <c r="E45" s="29">
        <v>4377.948124943901</v>
      </c>
      <c r="F45" s="29"/>
      <c r="G45" s="29">
        <v>87.8906368492233</v>
      </c>
      <c r="H45" s="29"/>
      <c r="I45" s="31" t="s">
        <v>19</v>
      </c>
      <c r="J45" s="29"/>
      <c r="K45" s="29" t="s">
        <v>19</v>
      </c>
      <c r="L45" s="29"/>
      <c r="M45" s="29">
        <f>M89+M117+M119+M126</f>
        <v>2479022</v>
      </c>
      <c r="N45" s="29"/>
    </row>
    <row r="46" spans="1:14" s="28" customFormat="1" ht="12" customHeight="1">
      <c r="A46" s="43"/>
      <c r="B46" s="34" t="s">
        <v>52</v>
      </c>
      <c r="C46" s="29">
        <v>2168.3094462540716</v>
      </c>
      <c r="D46" s="29"/>
      <c r="E46" s="29">
        <v>17483.481145833335</v>
      </c>
      <c r="F46" s="29"/>
      <c r="G46" s="29">
        <v>100</v>
      </c>
      <c r="H46" s="29"/>
      <c r="I46" s="31" t="s">
        <v>19</v>
      </c>
      <c r="J46" s="29"/>
      <c r="K46" s="29" t="s">
        <v>19</v>
      </c>
      <c r="L46" s="29"/>
      <c r="M46" s="29">
        <f>M83+M92+M93+M129</f>
        <v>1017917</v>
      </c>
      <c r="N46" s="29"/>
    </row>
    <row r="47" spans="1:14" s="28" customFormat="1" ht="12" customHeight="1">
      <c r="A47" s="343" t="s">
        <v>53</v>
      </c>
      <c r="B47" s="343"/>
      <c r="C47" s="29">
        <v>3155.0862891139473</v>
      </c>
      <c r="D47" s="29"/>
      <c r="E47" s="29">
        <v>3702.1874598186223</v>
      </c>
      <c r="F47" s="29"/>
      <c r="G47" s="29">
        <v>77.88809112463191</v>
      </c>
      <c r="H47" s="29"/>
      <c r="I47" s="31" t="s">
        <v>19</v>
      </c>
      <c r="J47" s="29"/>
      <c r="K47" s="29" t="s">
        <v>19</v>
      </c>
      <c r="L47" s="29"/>
      <c r="M47" s="29">
        <f>M48+M49+M50</f>
        <v>970748</v>
      </c>
      <c r="N47" s="29"/>
    </row>
    <row r="48" spans="1:14" s="28" customFormat="1" ht="12" customHeight="1">
      <c r="A48" s="43"/>
      <c r="B48" s="33" t="s">
        <v>54</v>
      </c>
      <c r="C48" s="29">
        <v>2505.7602339181285</v>
      </c>
      <c r="D48" s="29"/>
      <c r="E48" s="29">
        <v>6581.676903200926</v>
      </c>
      <c r="F48" s="29"/>
      <c r="G48" s="29">
        <v>95.27259398251327</v>
      </c>
      <c r="H48" s="29"/>
      <c r="I48" s="31" t="s">
        <v>19</v>
      </c>
      <c r="J48" s="29"/>
      <c r="K48" s="29" t="s">
        <v>19</v>
      </c>
      <c r="L48" s="29"/>
      <c r="M48" s="29">
        <f>+M75+M76+M85+M110</f>
        <v>718370</v>
      </c>
      <c r="N48" s="29"/>
    </row>
    <row r="49" spans="1:14" s="28" customFormat="1" ht="12" customHeight="1">
      <c r="A49" s="43"/>
      <c r="B49" s="33" t="s">
        <v>55</v>
      </c>
      <c r="C49" s="29">
        <v>2787.2802271209084</v>
      </c>
      <c r="D49" s="29"/>
      <c r="E49" s="29">
        <v>2281.7451822133066</v>
      </c>
      <c r="F49" s="29"/>
      <c r="G49" s="29">
        <v>86.39088546187128</v>
      </c>
      <c r="H49" s="29"/>
      <c r="I49" s="31" t="s">
        <v>19</v>
      </c>
      <c r="J49" s="29"/>
      <c r="K49" s="29" t="s">
        <v>19</v>
      </c>
      <c r="L49" s="29"/>
      <c r="M49" s="29">
        <f>M78+M80+M96+M98+M112+M116+M122+M125</f>
        <v>1905091</v>
      </c>
      <c r="N49" s="29"/>
    </row>
    <row r="50" spans="1:14" s="28" customFormat="1" ht="12" customHeight="1">
      <c r="A50" s="43"/>
      <c r="B50" s="43" t="s">
        <v>56</v>
      </c>
      <c r="C50" s="37">
        <v>3442.3240754492795</v>
      </c>
      <c r="D50" s="37"/>
      <c r="E50" s="37">
        <v>3777.4170078107895</v>
      </c>
      <c r="F50" s="37"/>
      <c r="G50" s="37">
        <v>73.01884037068092</v>
      </c>
      <c r="H50" s="37"/>
      <c r="I50" s="39" t="s">
        <v>19</v>
      </c>
      <c r="J50" s="37"/>
      <c r="K50" s="37" t="s">
        <v>19</v>
      </c>
      <c r="L50" s="37"/>
      <c r="M50" s="37">
        <f>M74+M81+M91+M103+M115+M120+M130</f>
        <v>-1652713</v>
      </c>
      <c r="N50" s="37"/>
    </row>
    <row r="51" spans="1:14" s="28" customFormat="1" ht="12" customHeight="1">
      <c r="A51" s="34"/>
      <c r="B51" s="34"/>
      <c r="C51" s="34"/>
      <c r="D51" s="34"/>
      <c r="E51" s="34"/>
      <c r="F51" s="34"/>
      <c r="G51" s="34"/>
      <c r="H51" s="34"/>
      <c r="I51" s="46"/>
      <c r="J51" s="34"/>
      <c r="K51" s="34"/>
      <c r="L51" s="34"/>
      <c r="M51" s="34"/>
      <c r="N51" s="34"/>
    </row>
    <row r="52" spans="1:14" s="24" customFormat="1" ht="12" customHeight="1">
      <c r="A52" s="342" t="s">
        <v>57</v>
      </c>
      <c r="B52" s="342"/>
      <c r="C52" s="25">
        <v>3590.991826323335</v>
      </c>
      <c r="D52" s="25"/>
      <c r="E52" s="25">
        <v>2786.0596509263028</v>
      </c>
      <c r="F52" s="25"/>
      <c r="G52" s="25">
        <v>78.32167263338253</v>
      </c>
      <c r="H52" s="25"/>
      <c r="I52" s="27" t="s">
        <v>19</v>
      </c>
      <c r="J52" s="25"/>
      <c r="K52" s="25" t="s">
        <v>19</v>
      </c>
      <c r="L52" s="25"/>
      <c r="M52" s="25">
        <f>M53+M54+M55</f>
        <v>133924</v>
      </c>
      <c r="N52" s="25"/>
    </row>
    <row r="53" spans="1:16" s="28" customFormat="1" ht="12" customHeight="1">
      <c r="A53" s="343" t="s">
        <v>58</v>
      </c>
      <c r="B53" s="343"/>
      <c r="C53" s="29">
        <v>3280.2038793562824</v>
      </c>
      <c r="D53" s="29"/>
      <c r="E53" s="29">
        <v>2600.475950829227</v>
      </c>
      <c r="F53" s="29"/>
      <c r="G53" s="29">
        <v>84.86347352474766</v>
      </c>
      <c r="H53" s="29"/>
      <c r="I53" s="31" t="s">
        <v>19</v>
      </c>
      <c r="J53" s="29"/>
      <c r="K53" s="29" t="s">
        <v>19</v>
      </c>
      <c r="L53" s="29"/>
      <c r="M53" s="29">
        <f>M58+M62+M67+M71</f>
        <v>-252030</v>
      </c>
      <c r="N53" s="29"/>
      <c r="P53" s="301"/>
    </row>
    <row r="54" spans="1:14" s="28" customFormat="1" ht="12" customHeight="1">
      <c r="A54" s="343" t="s">
        <v>59</v>
      </c>
      <c r="B54" s="343"/>
      <c r="C54" s="29">
        <v>3815.5160998318893</v>
      </c>
      <c r="D54" s="29"/>
      <c r="E54" s="29">
        <v>3015.3813174592997</v>
      </c>
      <c r="F54" s="29"/>
      <c r="G54" s="29">
        <v>74.22201022274729</v>
      </c>
      <c r="H54" s="29"/>
      <c r="I54" s="31" t="s">
        <v>19</v>
      </c>
      <c r="J54" s="29"/>
      <c r="K54" s="29" t="s">
        <v>19</v>
      </c>
      <c r="L54" s="29"/>
      <c r="M54" s="29">
        <f>M77+M59+M82+M84+M63+M64+M65+M105+M107+M66+M68+M69+M123+M70</f>
        <v>-336960</v>
      </c>
      <c r="N54" s="29"/>
    </row>
    <row r="55" spans="1:14" s="28" customFormat="1" ht="12" customHeight="1">
      <c r="A55" s="344" t="s">
        <v>60</v>
      </c>
      <c r="B55" s="344"/>
      <c r="C55" s="37">
        <v>3313.5701819995015</v>
      </c>
      <c r="D55" s="37"/>
      <c r="E55" s="37">
        <v>1874.801953105512</v>
      </c>
      <c r="F55" s="37"/>
      <c r="G55" s="37">
        <v>85.19933041489227</v>
      </c>
      <c r="H55" s="37"/>
      <c r="I55" s="39" t="s">
        <v>19</v>
      </c>
      <c r="J55" s="37"/>
      <c r="K55" s="37" t="s">
        <v>19</v>
      </c>
      <c r="L55" s="37"/>
      <c r="M55" s="37">
        <f>M61+M60</f>
        <v>722914</v>
      </c>
      <c r="N55" s="37"/>
    </row>
    <row r="56" spans="1:14" s="28" customFormat="1" ht="12" customHeight="1">
      <c r="A56" s="34"/>
      <c r="B56" s="44"/>
      <c r="C56" s="72"/>
      <c r="D56" s="72"/>
      <c r="E56" s="72"/>
      <c r="F56" s="72"/>
      <c r="G56" s="72"/>
      <c r="H56" s="72"/>
      <c r="I56" s="87"/>
      <c r="J56" s="72"/>
      <c r="K56" s="72"/>
      <c r="L56" s="72"/>
      <c r="M56" s="72"/>
      <c r="N56" s="72"/>
    </row>
    <row r="57" spans="1:14" s="28" customFormat="1" ht="12" customHeight="1">
      <c r="A57" s="348" t="s">
        <v>61</v>
      </c>
      <c r="B57" s="348"/>
      <c r="C57" s="21">
        <v>3649.2845177145196</v>
      </c>
      <c r="D57" s="21"/>
      <c r="E57" s="21">
        <v>2691.960814159292</v>
      </c>
      <c r="F57" s="21"/>
      <c r="G57" s="21">
        <v>77.8681917117483</v>
      </c>
      <c r="H57" s="21"/>
      <c r="I57" s="25" t="s">
        <v>19</v>
      </c>
      <c r="J57" s="21"/>
      <c r="K57" s="25" t="s">
        <v>19</v>
      </c>
      <c r="L57" s="21"/>
      <c r="M57" s="21">
        <f>SUM(M58:M71)</f>
        <v>-611512</v>
      </c>
      <c r="N57" s="21"/>
    </row>
    <row r="58" spans="1:14" s="28" customFormat="1" ht="12" customHeight="1">
      <c r="A58" s="343" t="s">
        <v>63</v>
      </c>
      <c r="B58" s="343"/>
      <c r="C58" s="29">
        <v>3089.790346030823</v>
      </c>
      <c r="D58" s="29"/>
      <c r="E58" s="29">
        <v>4065.9122069970854</v>
      </c>
      <c r="F58" s="29"/>
      <c r="G58" s="29">
        <v>85</v>
      </c>
      <c r="H58" s="29"/>
      <c r="I58" s="31">
        <v>85.13</v>
      </c>
      <c r="J58" s="29"/>
      <c r="K58" s="29">
        <v>47</v>
      </c>
      <c r="L58" s="29"/>
      <c r="M58" s="29">
        <v>0</v>
      </c>
      <c r="N58" s="29"/>
    </row>
    <row r="59" spans="1:14" s="28" customFormat="1" ht="12" customHeight="1">
      <c r="A59" s="343" t="s">
        <v>64</v>
      </c>
      <c r="B59" s="343"/>
      <c r="C59" s="29">
        <v>3691.483974358974</v>
      </c>
      <c r="D59" s="29"/>
      <c r="E59" s="29">
        <v>1262.116132686085</v>
      </c>
      <c r="F59" s="29"/>
      <c r="G59" s="29">
        <v>70</v>
      </c>
      <c r="H59" s="29"/>
      <c r="I59" s="31">
        <v>106.49</v>
      </c>
      <c r="J59" s="29"/>
      <c r="K59" s="29">
        <v>61</v>
      </c>
      <c r="L59" s="29"/>
      <c r="M59" s="29">
        <v>0</v>
      </c>
      <c r="N59" s="29"/>
    </row>
    <row r="60" spans="1:14" s="28" customFormat="1" ht="12" customHeight="1">
      <c r="A60" s="343" t="s">
        <v>621</v>
      </c>
      <c r="B60" s="343"/>
      <c r="C60" s="29">
        <v>2667.8824775013236</v>
      </c>
      <c r="D60" s="230">
        <v>5</v>
      </c>
      <c r="E60" s="29">
        <v>3251.030151991613</v>
      </c>
      <c r="F60" s="29"/>
      <c r="G60" s="29">
        <v>95</v>
      </c>
      <c r="H60" s="29"/>
      <c r="I60" s="31">
        <v>73</v>
      </c>
      <c r="J60" s="29"/>
      <c r="K60" s="29">
        <v>39</v>
      </c>
      <c r="L60" s="29"/>
      <c r="M60" s="29">
        <v>722914</v>
      </c>
      <c r="N60" s="29"/>
    </row>
    <row r="61" spans="1:14" s="28" customFormat="1" ht="12" customHeight="1">
      <c r="A61" s="343" t="s">
        <v>69</v>
      </c>
      <c r="B61" s="343"/>
      <c r="C61" s="29">
        <v>3888.3600377002826</v>
      </c>
      <c r="D61" s="29"/>
      <c r="E61" s="29">
        <v>624.9954783436445</v>
      </c>
      <c r="F61" s="29"/>
      <c r="G61" s="29">
        <v>80</v>
      </c>
      <c r="H61" s="29"/>
      <c r="I61" s="31">
        <v>98.08</v>
      </c>
      <c r="J61" s="29"/>
      <c r="K61" s="29">
        <v>55</v>
      </c>
      <c r="L61" s="29"/>
      <c r="M61" s="29">
        <v>0</v>
      </c>
      <c r="N61" s="29"/>
    </row>
    <row r="62" spans="1:14" s="28" customFormat="1" ht="12" customHeight="1">
      <c r="A62" s="343" t="s">
        <v>70</v>
      </c>
      <c r="B62" s="343"/>
      <c r="C62" s="29">
        <v>3821.570630081301</v>
      </c>
      <c r="D62" s="29"/>
      <c r="E62" s="29">
        <v>1379.4817960734647</v>
      </c>
      <c r="F62" s="29"/>
      <c r="G62" s="29">
        <v>82</v>
      </c>
      <c r="H62" s="29"/>
      <c r="I62" s="31">
        <v>101.87</v>
      </c>
      <c r="J62" s="29"/>
      <c r="K62" s="29">
        <v>58</v>
      </c>
      <c r="L62" s="29"/>
      <c r="M62" s="29">
        <v>-915338</v>
      </c>
      <c r="N62" s="29"/>
    </row>
    <row r="63" spans="1:14" s="28" customFormat="1" ht="12" customHeight="1">
      <c r="A63" s="343" t="s">
        <v>71</v>
      </c>
      <c r="B63" s="343"/>
      <c r="C63" s="29">
        <v>3146.4165081780143</v>
      </c>
      <c r="D63" s="29"/>
      <c r="E63" s="29">
        <v>2381.7525845229147</v>
      </c>
      <c r="F63" s="29"/>
      <c r="G63" s="29">
        <v>80</v>
      </c>
      <c r="H63" s="29"/>
      <c r="I63" s="31">
        <v>95.75</v>
      </c>
      <c r="J63" s="29"/>
      <c r="K63" s="29">
        <v>54</v>
      </c>
      <c r="L63" s="29"/>
      <c r="M63" s="29">
        <v>200337</v>
      </c>
      <c r="N63" s="29"/>
    </row>
    <row r="64" spans="1:14" s="28" customFormat="1" ht="12" customHeight="1">
      <c r="A64" s="343" t="s">
        <v>73</v>
      </c>
      <c r="B64" s="343"/>
      <c r="C64" s="29">
        <v>2389.035244922342</v>
      </c>
      <c r="D64" s="29"/>
      <c r="E64" s="29">
        <v>2400.109168131224</v>
      </c>
      <c r="F64" s="29"/>
      <c r="G64" s="29">
        <v>90</v>
      </c>
      <c r="H64" s="29"/>
      <c r="I64" s="31">
        <v>75.66</v>
      </c>
      <c r="J64" s="29"/>
      <c r="K64" s="29">
        <v>40</v>
      </c>
      <c r="L64" s="29"/>
      <c r="M64" s="29">
        <v>271576</v>
      </c>
      <c r="N64" s="29"/>
    </row>
    <row r="65" spans="1:14" s="28" customFormat="1" ht="12" customHeight="1">
      <c r="A65" s="343" t="s">
        <v>74</v>
      </c>
      <c r="B65" s="343"/>
      <c r="C65" s="29">
        <v>5180.492092143717</v>
      </c>
      <c r="D65" s="230">
        <v>6</v>
      </c>
      <c r="E65" s="29">
        <v>3655.6354597651894</v>
      </c>
      <c r="F65" s="29"/>
      <c r="G65" s="29">
        <v>70</v>
      </c>
      <c r="H65" s="29"/>
      <c r="I65" s="31">
        <v>124.59</v>
      </c>
      <c r="J65" s="29"/>
      <c r="K65" s="29">
        <v>70</v>
      </c>
      <c r="L65" s="29"/>
      <c r="M65" s="29">
        <v>-2144602</v>
      </c>
      <c r="N65" s="29"/>
    </row>
    <row r="66" spans="1:14" s="28" customFormat="1" ht="12" customHeight="1">
      <c r="A66" s="343" t="s">
        <v>75</v>
      </c>
      <c r="B66" s="343"/>
      <c r="C66" s="29">
        <v>2291.5154320987654</v>
      </c>
      <c r="D66" s="29"/>
      <c r="E66" s="29">
        <v>8757.538757575761</v>
      </c>
      <c r="F66" s="29"/>
      <c r="G66" s="29">
        <v>100</v>
      </c>
      <c r="H66" s="29"/>
      <c r="I66" s="31">
        <v>67.25</v>
      </c>
      <c r="J66" s="29"/>
      <c r="K66" s="29">
        <v>35</v>
      </c>
      <c r="L66" s="29"/>
      <c r="M66" s="29">
        <v>163058</v>
      </c>
      <c r="N66" s="29"/>
    </row>
    <row r="67" spans="1:14" s="28" customFormat="1" ht="12" customHeight="1">
      <c r="A67" s="343" t="s">
        <v>76</v>
      </c>
      <c r="B67" s="343"/>
      <c r="C67" s="29">
        <v>2715.110715873722</v>
      </c>
      <c r="D67" s="29"/>
      <c r="E67" s="29">
        <v>2379.7938610378187</v>
      </c>
      <c r="F67" s="29"/>
      <c r="G67" s="29">
        <v>88</v>
      </c>
      <c r="H67" s="29"/>
      <c r="I67" s="31">
        <v>87.14</v>
      </c>
      <c r="J67" s="29"/>
      <c r="K67" s="29">
        <v>48</v>
      </c>
      <c r="L67" s="29"/>
      <c r="M67" s="29">
        <v>424304</v>
      </c>
      <c r="N67" s="29"/>
    </row>
    <row r="68" spans="1:14" s="28" customFormat="1" ht="12" customHeight="1">
      <c r="A68" s="343" t="s">
        <v>79</v>
      </c>
      <c r="B68" s="343"/>
      <c r="C68" s="29">
        <v>3144.5842604037907</v>
      </c>
      <c r="D68" s="29"/>
      <c r="E68" s="29">
        <v>61.20253883892056</v>
      </c>
      <c r="F68" s="29"/>
      <c r="G68" s="29">
        <v>75</v>
      </c>
      <c r="H68" s="29"/>
      <c r="I68" s="31">
        <v>90.71</v>
      </c>
      <c r="J68" s="29"/>
      <c r="K68" s="29">
        <v>50</v>
      </c>
      <c r="L68" s="29"/>
      <c r="M68" s="29">
        <v>0</v>
      </c>
      <c r="N68" s="29"/>
    </row>
    <row r="69" spans="1:14" s="28" customFormat="1" ht="12" customHeight="1">
      <c r="A69" s="343" t="s">
        <v>81</v>
      </c>
      <c r="B69" s="343"/>
      <c r="C69" s="29">
        <v>2392.2073806658645</v>
      </c>
      <c r="D69" s="29"/>
      <c r="E69" s="29">
        <v>4655.835791783008</v>
      </c>
      <c r="F69" s="29"/>
      <c r="G69" s="29">
        <v>85</v>
      </c>
      <c r="H69" s="29"/>
      <c r="I69" s="31">
        <v>78.42</v>
      </c>
      <c r="J69" s="29"/>
      <c r="K69" s="29">
        <v>42</v>
      </c>
      <c r="L69" s="29"/>
      <c r="M69" s="29">
        <v>427235</v>
      </c>
      <c r="N69" s="29"/>
    </row>
    <row r="70" spans="1:14" s="28" customFormat="1" ht="12" customHeight="1">
      <c r="A70" s="343" t="s">
        <v>83</v>
      </c>
      <c r="B70" s="343"/>
      <c r="C70" s="29">
        <v>3334.484934086629</v>
      </c>
      <c r="D70" s="29"/>
      <c r="E70" s="29">
        <v>1647.852090447623</v>
      </c>
      <c r="F70" s="29"/>
      <c r="G70" s="29">
        <v>70</v>
      </c>
      <c r="H70" s="29"/>
      <c r="I70" s="31">
        <v>99.1</v>
      </c>
      <c r="J70" s="29"/>
      <c r="K70" s="29">
        <v>56</v>
      </c>
      <c r="L70" s="29"/>
      <c r="M70" s="29">
        <v>0</v>
      </c>
      <c r="N70" s="29"/>
    </row>
    <row r="71" spans="1:14" s="28" customFormat="1" ht="12" customHeight="1">
      <c r="A71" s="344" t="s">
        <v>85</v>
      </c>
      <c r="B71" s="344"/>
      <c r="C71" s="37">
        <v>2920.0355089617856</v>
      </c>
      <c r="D71" s="37"/>
      <c r="E71" s="37">
        <v>4472.797496666665</v>
      </c>
      <c r="F71" s="37"/>
      <c r="G71" s="37">
        <v>90</v>
      </c>
      <c r="H71" s="37"/>
      <c r="I71" s="39">
        <v>87.95</v>
      </c>
      <c r="J71" s="37"/>
      <c r="K71" s="37">
        <v>49</v>
      </c>
      <c r="L71" s="37"/>
      <c r="M71" s="37">
        <v>239004</v>
      </c>
      <c r="N71" s="37"/>
    </row>
    <row r="72" spans="1:14" s="28" customFormat="1" ht="12" customHeight="1">
      <c r="A72" s="34"/>
      <c r="B72" s="34"/>
      <c r="C72" s="34"/>
      <c r="D72" s="34"/>
      <c r="E72" s="34"/>
      <c r="F72" s="169"/>
      <c r="G72" s="34"/>
      <c r="H72" s="34"/>
      <c r="I72" s="46"/>
      <c r="J72" s="34"/>
      <c r="K72" s="34"/>
      <c r="L72" s="34"/>
      <c r="M72" s="34"/>
      <c r="N72" s="34"/>
    </row>
    <row r="73" spans="1:14" s="28" customFormat="1" ht="12" customHeight="1">
      <c r="A73" s="342" t="s">
        <v>86</v>
      </c>
      <c r="B73" s="342"/>
      <c r="C73" s="25">
        <v>4571.885663374116</v>
      </c>
      <c r="D73" s="25"/>
      <c r="E73" s="25">
        <v>3892.4767059165783</v>
      </c>
      <c r="F73" s="25"/>
      <c r="G73" s="25">
        <v>70.62564701271636</v>
      </c>
      <c r="H73" s="25"/>
      <c r="I73" s="25" t="s">
        <v>19</v>
      </c>
      <c r="J73" s="25"/>
      <c r="K73" s="25" t="s">
        <v>19</v>
      </c>
      <c r="L73" s="25"/>
      <c r="M73" s="25">
        <f>SUM(M74:M132)</f>
        <v>-40497965</v>
      </c>
      <c r="N73" s="25"/>
    </row>
    <row r="74" spans="1:14" s="28" customFormat="1" ht="12" customHeight="1">
      <c r="A74" s="343" t="s">
        <v>746</v>
      </c>
      <c r="B74" s="343"/>
      <c r="C74" s="29">
        <v>2724.9508237643536</v>
      </c>
      <c r="D74" s="29"/>
      <c r="E74" s="29">
        <v>3666.7638054607505</v>
      </c>
      <c r="F74" s="29"/>
      <c r="G74" s="29">
        <v>82.5</v>
      </c>
      <c r="H74" s="29"/>
      <c r="I74" s="31">
        <v>90.11</v>
      </c>
      <c r="J74" s="29"/>
      <c r="K74" s="29">
        <v>50</v>
      </c>
      <c r="L74" s="29"/>
      <c r="M74" s="29">
        <v>216918</v>
      </c>
      <c r="N74" s="29"/>
    </row>
    <row r="75" spans="1:14" s="28" customFormat="1" ht="12" customHeight="1">
      <c r="A75" s="343" t="s">
        <v>747</v>
      </c>
      <c r="B75" s="343"/>
      <c r="C75" s="29">
        <v>2248.747261345853</v>
      </c>
      <c r="D75" s="29"/>
      <c r="E75" s="29">
        <v>5858.926819239721</v>
      </c>
      <c r="F75" s="29"/>
      <c r="G75" s="29">
        <v>95</v>
      </c>
      <c r="H75" s="29"/>
      <c r="I75" s="31">
        <v>70.19</v>
      </c>
      <c r="J75" s="29"/>
      <c r="K75" s="29">
        <v>37</v>
      </c>
      <c r="L75" s="29"/>
      <c r="M75" s="29">
        <v>341324</v>
      </c>
      <c r="N75" s="29"/>
    </row>
    <row r="76" spans="1:14" s="28" customFormat="1" ht="12" customHeight="1">
      <c r="A76" s="343" t="s">
        <v>89</v>
      </c>
      <c r="B76" s="343"/>
      <c r="C76" s="29">
        <v>2595.521875</v>
      </c>
      <c r="D76" s="29"/>
      <c r="E76" s="29">
        <v>5294.016018808778</v>
      </c>
      <c r="F76" s="29"/>
      <c r="G76" s="29">
        <v>95</v>
      </c>
      <c r="H76" s="29"/>
      <c r="I76" s="31">
        <v>77.69</v>
      </c>
      <c r="J76" s="29"/>
      <c r="K76" s="29">
        <v>42</v>
      </c>
      <c r="L76" s="29"/>
      <c r="M76" s="29">
        <v>43499</v>
      </c>
      <c r="N76" s="29"/>
    </row>
    <row r="77" spans="1:14" s="28" customFormat="1" ht="12" customHeight="1">
      <c r="A77" s="343" t="s">
        <v>90</v>
      </c>
      <c r="B77" s="343"/>
      <c r="C77" s="29">
        <v>2490.571</v>
      </c>
      <c r="D77" s="29"/>
      <c r="E77" s="29">
        <v>3690.1672663316594</v>
      </c>
      <c r="F77" s="29"/>
      <c r="G77" s="29">
        <v>100</v>
      </c>
      <c r="H77" s="29"/>
      <c r="I77" s="31">
        <v>68.09</v>
      </c>
      <c r="J77" s="29"/>
      <c r="K77" s="29">
        <v>35</v>
      </c>
      <c r="L77" s="29"/>
      <c r="M77" s="29">
        <v>753569</v>
      </c>
      <c r="N77" s="29"/>
    </row>
    <row r="78" spans="1:14" s="28" customFormat="1" ht="12" customHeight="1">
      <c r="A78" s="343" t="s">
        <v>91</v>
      </c>
      <c r="B78" s="343"/>
      <c r="C78" s="29">
        <v>2286.6262295081965</v>
      </c>
      <c r="D78" s="29"/>
      <c r="E78" s="29">
        <v>4275.5666996699665</v>
      </c>
      <c r="F78" s="29"/>
      <c r="G78" s="29">
        <v>100</v>
      </c>
      <c r="H78" s="29"/>
      <c r="I78" s="31">
        <v>66.15</v>
      </c>
      <c r="J78" s="29"/>
      <c r="K78" s="29">
        <v>34</v>
      </c>
      <c r="L78" s="29"/>
      <c r="M78" s="29">
        <v>143888</v>
      </c>
      <c r="N78" s="29"/>
    </row>
    <row r="79" spans="1:14" s="28" customFormat="1" ht="12" customHeight="1">
      <c r="A79" s="343" t="s">
        <v>748</v>
      </c>
      <c r="B79" s="343"/>
      <c r="C79" s="29">
        <v>3037.9181946403387</v>
      </c>
      <c r="D79" s="29"/>
      <c r="E79" s="29">
        <v>6520.938954514598</v>
      </c>
      <c r="F79" s="29"/>
      <c r="G79" s="29">
        <v>82.5</v>
      </c>
      <c r="H79" s="29"/>
      <c r="I79" s="31">
        <v>95.85</v>
      </c>
      <c r="J79" s="29"/>
      <c r="K79" s="29">
        <v>54</v>
      </c>
      <c r="L79" s="29"/>
      <c r="M79" s="29">
        <v>0</v>
      </c>
      <c r="N79" s="29"/>
    </row>
    <row r="80" spans="1:14" s="28" customFormat="1" ht="12" customHeight="1">
      <c r="A80" s="343" t="s">
        <v>94</v>
      </c>
      <c r="B80" s="343"/>
      <c r="C80" s="29">
        <v>2082.949685534591</v>
      </c>
      <c r="D80" s="29"/>
      <c r="E80" s="29">
        <v>3615.4063608087085</v>
      </c>
      <c r="F80" s="29"/>
      <c r="G80" s="29">
        <v>100</v>
      </c>
      <c r="H80" s="29"/>
      <c r="I80" s="31">
        <v>65.23</v>
      </c>
      <c r="J80" s="29"/>
      <c r="K80" s="29">
        <v>33</v>
      </c>
      <c r="L80" s="29"/>
      <c r="M80" s="29">
        <v>493133</v>
      </c>
      <c r="N80" s="29"/>
    </row>
    <row r="81" spans="1:14" s="28" customFormat="1" ht="12" customHeight="1">
      <c r="A81" s="343" t="s">
        <v>96</v>
      </c>
      <c r="B81" s="343"/>
      <c r="C81" s="29">
        <v>6776.721476510067</v>
      </c>
      <c r="D81" s="29"/>
      <c r="E81" s="29">
        <v>-885.3509709543578</v>
      </c>
      <c r="F81" s="29"/>
      <c r="G81" s="29">
        <v>59</v>
      </c>
      <c r="H81" s="29"/>
      <c r="I81" s="31">
        <v>152.57</v>
      </c>
      <c r="J81" s="29"/>
      <c r="K81" s="29">
        <v>70</v>
      </c>
      <c r="L81" s="29"/>
      <c r="M81" s="29">
        <v>-2149514</v>
      </c>
      <c r="N81" s="29"/>
    </row>
    <row r="82" spans="1:14" s="28" customFormat="1" ht="12" customHeight="1">
      <c r="A82" s="343" t="s">
        <v>98</v>
      </c>
      <c r="B82" s="343"/>
      <c r="C82" s="29">
        <v>4438.882280049566</v>
      </c>
      <c r="D82" s="29"/>
      <c r="E82" s="29">
        <v>6119.297698898407</v>
      </c>
      <c r="F82" s="230">
        <v>8</v>
      </c>
      <c r="G82" s="29">
        <v>69</v>
      </c>
      <c r="H82" s="29"/>
      <c r="I82" s="31">
        <v>120.78</v>
      </c>
      <c r="J82" s="29"/>
      <c r="K82" s="29">
        <v>70</v>
      </c>
      <c r="L82" s="29"/>
      <c r="M82" s="29">
        <v>-188399</v>
      </c>
      <c r="N82" s="29"/>
    </row>
    <row r="83" spans="1:14" s="28" customFormat="1" ht="12" customHeight="1">
      <c r="A83" s="343" t="s">
        <v>99</v>
      </c>
      <c r="B83" s="343"/>
      <c r="C83" s="29">
        <v>2205.7751937984494</v>
      </c>
      <c r="D83" s="29"/>
      <c r="E83" s="29">
        <v>19010.643185185185</v>
      </c>
      <c r="F83" s="29"/>
      <c r="G83" s="29">
        <v>100</v>
      </c>
      <c r="H83" s="29"/>
      <c r="I83" s="31">
        <v>59.75</v>
      </c>
      <c r="J83" s="29"/>
      <c r="K83" s="29">
        <v>30</v>
      </c>
      <c r="L83" s="29"/>
      <c r="M83" s="29">
        <v>135484</v>
      </c>
      <c r="N83" s="29"/>
    </row>
    <row r="84" spans="1:14" s="28" customFormat="1" ht="12" customHeight="1">
      <c r="A84" s="343" t="s">
        <v>100</v>
      </c>
      <c r="B84" s="343"/>
      <c r="C84" s="29">
        <v>2919.7908496732025</v>
      </c>
      <c r="D84" s="29"/>
      <c r="E84" s="29">
        <v>6217.965851063831</v>
      </c>
      <c r="F84" s="29"/>
      <c r="G84" s="29">
        <v>95</v>
      </c>
      <c r="H84" s="29"/>
      <c r="I84" s="31">
        <v>78.4</v>
      </c>
      <c r="J84" s="29"/>
      <c r="K84" s="29">
        <v>42</v>
      </c>
      <c r="L84" s="29"/>
      <c r="M84" s="29">
        <v>20700</v>
      </c>
      <c r="N84" s="29"/>
    </row>
    <row r="85" spans="1:14" s="28" customFormat="1" ht="12" customHeight="1">
      <c r="A85" s="343" t="s">
        <v>101</v>
      </c>
      <c r="B85" s="343"/>
      <c r="C85" s="29">
        <v>3110.676724137931</v>
      </c>
      <c r="D85" s="29"/>
      <c r="E85" s="29">
        <v>9261.829219858155</v>
      </c>
      <c r="F85" s="29"/>
      <c r="G85" s="29">
        <v>95</v>
      </c>
      <c r="H85" s="29"/>
      <c r="I85" s="31">
        <v>87.83</v>
      </c>
      <c r="J85" s="29"/>
      <c r="K85" s="29">
        <v>49</v>
      </c>
      <c r="L85" s="29"/>
      <c r="M85" s="29">
        <v>56620</v>
      </c>
      <c r="N85" s="29"/>
    </row>
    <row r="86" spans="1:14" s="28" customFormat="1" ht="12" customHeight="1">
      <c r="A86" s="343" t="s">
        <v>102</v>
      </c>
      <c r="B86" s="343"/>
      <c r="C86" s="29">
        <v>13805.264367816091</v>
      </c>
      <c r="D86" s="29"/>
      <c r="E86" s="29">
        <v>-11282.933052772209</v>
      </c>
      <c r="F86" s="29"/>
      <c r="G86" s="29">
        <v>55</v>
      </c>
      <c r="H86" s="29"/>
      <c r="I86" s="31">
        <v>357.55</v>
      </c>
      <c r="J86" s="29"/>
      <c r="K86" s="29">
        <v>70</v>
      </c>
      <c r="L86" s="29"/>
      <c r="M86" s="29">
        <v>-5302752</v>
      </c>
      <c r="N86" s="29"/>
    </row>
    <row r="87" spans="1:14" s="28" customFormat="1" ht="12" customHeight="1">
      <c r="A87" s="343" t="s">
        <v>103</v>
      </c>
      <c r="B87" s="343"/>
      <c r="C87" s="29">
        <v>3094.392603850051</v>
      </c>
      <c r="D87" s="29"/>
      <c r="E87" s="29">
        <v>3947.1239351620948</v>
      </c>
      <c r="F87" s="29"/>
      <c r="G87" s="29">
        <v>89</v>
      </c>
      <c r="H87" s="29"/>
      <c r="I87" s="31">
        <v>99</v>
      </c>
      <c r="J87" s="29"/>
      <c r="K87" s="29">
        <v>56</v>
      </c>
      <c r="L87" s="29"/>
      <c r="M87" s="29">
        <v>53493</v>
      </c>
      <c r="N87" s="29"/>
    </row>
    <row r="88" spans="1:14" s="28" customFormat="1" ht="12" customHeight="1">
      <c r="A88" s="343" t="s">
        <v>105</v>
      </c>
      <c r="B88" s="343"/>
      <c r="C88" s="29">
        <v>2793.023305084746</v>
      </c>
      <c r="D88" s="29"/>
      <c r="E88" s="29">
        <v>3650.6793798052286</v>
      </c>
      <c r="F88" s="29"/>
      <c r="G88" s="29">
        <v>80</v>
      </c>
      <c r="H88" s="29"/>
      <c r="I88" s="31">
        <v>90.99</v>
      </c>
      <c r="J88" s="29"/>
      <c r="K88" s="29">
        <v>51</v>
      </c>
      <c r="L88" s="29"/>
      <c r="M88" s="29">
        <v>55210</v>
      </c>
      <c r="N88" s="29"/>
    </row>
    <row r="89" spans="1:14" s="28" customFormat="1" ht="12" customHeight="1">
      <c r="A89" s="343" t="s">
        <v>106</v>
      </c>
      <c r="B89" s="343"/>
      <c r="C89" s="29">
        <v>2358.1790033865504</v>
      </c>
      <c r="D89" s="29"/>
      <c r="E89" s="29">
        <v>5121.227163989184</v>
      </c>
      <c r="F89" s="29"/>
      <c r="G89" s="29">
        <v>95</v>
      </c>
      <c r="H89" s="29"/>
      <c r="I89" s="31">
        <v>73.5</v>
      </c>
      <c r="J89" s="29"/>
      <c r="K89" s="29">
        <v>39</v>
      </c>
      <c r="L89" s="29"/>
      <c r="M89" s="29">
        <v>2349679</v>
      </c>
      <c r="N89" s="29"/>
    </row>
    <row r="90" spans="1:14" s="28" customFormat="1" ht="12" customHeight="1">
      <c r="A90" s="343" t="s">
        <v>109</v>
      </c>
      <c r="B90" s="343"/>
      <c r="C90" s="29">
        <v>4147.322496749025</v>
      </c>
      <c r="D90" s="29"/>
      <c r="E90" s="29">
        <v>3774.0037820512807</v>
      </c>
      <c r="F90" s="29"/>
      <c r="G90" s="29">
        <v>70</v>
      </c>
      <c r="H90" s="29"/>
      <c r="I90" s="31">
        <v>111.27</v>
      </c>
      <c r="J90" s="29"/>
      <c r="K90" s="29">
        <v>64</v>
      </c>
      <c r="L90" s="29"/>
      <c r="M90" s="29">
        <v>-44080</v>
      </c>
      <c r="N90" s="29"/>
    </row>
    <row r="91" spans="1:14" s="28" customFormat="1" ht="12" customHeight="1">
      <c r="A91" s="343" t="s">
        <v>110</v>
      </c>
      <c r="B91" s="343"/>
      <c r="C91" s="29">
        <v>2465.122686945501</v>
      </c>
      <c r="D91" s="29"/>
      <c r="E91" s="29">
        <v>5641.840426966292</v>
      </c>
      <c r="F91" s="29"/>
      <c r="G91" s="29">
        <v>85</v>
      </c>
      <c r="H91" s="29"/>
      <c r="I91" s="31">
        <v>84.92</v>
      </c>
      <c r="J91" s="29"/>
      <c r="K91" s="29">
        <v>47</v>
      </c>
      <c r="L91" s="29"/>
      <c r="M91" s="29">
        <v>378659</v>
      </c>
      <c r="N91" s="29"/>
    </row>
    <row r="92" spans="1:14" s="28" customFormat="1" ht="12" customHeight="1">
      <c r="A92" s="343" t="s">
        <v>111</v>
      </c>
      <c r="B92" s="343"/>
      <c r="C92" s="29">
        <v>2334.5833333333335</v>
      </c>
      <c r="D92" s="29"/>
      <c r="E92" s="29">
        <v>38024.71983606557</v>
      </c>
      <c r="F92" s="29"/>
      <c r="G92" s="29">
        <v>100</v>
      </c>
      <c r="H92" s="29"/>
      <c r="I92" s="31">
        <v>55.91</v>
      </c>
      <c r="J92" s="29"/>
      <c r="K92" s="29">
        <v>27</v>
      </c>
      <c r="L92" s="29"/>
      <c r="M92" s="29">
        <v>65663</v>
      </c>
      <c r="N92" s="29"/>
    </row>
    <row r="93" spans="1:14" s="28" customFormat="1" ht="12" customHeight="1">
      <c r="A93" s="343" t="s">
        <v>112</v>
      </c>
      <c r="B93" s="343"/>
      <c r="C93" s="29">
        <v>1992.1048387096773</v>
      </c>
      <c r="D93" s="29"/>
      <c r="E93" s="29">
        <v>27507.250538461536</v>
      </c>
      <c r="F93" s="29"/>
      <c r="G93" s="29">
        <v>100</v>
      </c>
      <c r="H93" s="29"/>
      <c r="I93" s="31">
        <v>56.68</v>
      </c>
      <c r="J93" s="29"/>
      <c r="K93" s="29">
        <v>28</v>
      </c>
      <c r="L93" s="29"/>
      <c r="M93" s="29">
        <v>121926</v>
      </c>
      <c r="N93" s="29"/>
    </row>
    <row r="94" spans="1:14" s="28" customFormat="1" ht="12" customHeight="1">
      <c r="A94" s="343" t="s">
        <v>749</v>
      </c>
      <c r="B94" s="343"/>
      <c r="C94" s="29">
        <v>5931.548617113224</v>
      </c>
      <c r="D94" s="231">
        <v>9</v>
      </c>
      <c r="E94" s="29">
        <v>6965</v>
      </c>
      <c r="F94" s="231">
        <v>9</v>
      </c>
      <c r="G94" s="29" t="s">
        <v>19</v>
      </c>
      <c r="H94" s="231">
        <v>9</v>
      </c>
      <c r="I94" s="31">
        <v>144.59</v>
      </c>
      <c r="J94" s="29"/>
      <c r="K94" s="29">
        <v>70</v>
      </c>
      <c r="L94" s="29"/>
      <c r="M94" s="29">
        <v>-2951125</v>
      </c>
      <c r="N94" s="231">
        <v>9</v>
      </c>
    </row>
    <row r="95" spans="1:14" s="28" customFormat="1" ht="12" customHeight="1">
      <c r="A95" s="343" t="s">
        <v>750</v>
      </c>
      <c r="B95" s="343"/>
      <c r="C95" s="29">
        <v>4511.150994089199</v>
      </c>
      <c r="D95" s="29"/>
      <c r="E95" s="29">
        <v>4274.767505208333</v>
      </c>
      <c r="F95" s="29"/>
      <c r="G95" s="29">
        <v>75</v>
      </c>
      <c r="H95" s="29"/>
      <c r="I95" s="31">
        <v>123.4</v>
      </c>
      <c r="J95" s="29"/>
      <c r="K95" s="29">
        <v>70</v>
      </c>
      <c r="L95" s="29"/>
      <c r="M95" s="29">
        <v>-374930</v>
      </c>
      <c r="N95" s="29"/>
    </row>
    <row r="96" spans="1:14" s="28" customFormat="1" ht="12" customHeight="1">
      <c r="A96" s="343" t="s">
        <v>116</v>
      </c>
      <c r="B96" s="343"/>
      <c r="C96" s="29">
        <v>3227.1705607476633</v>
      </c>
      <c r="D96" s="29"/>
      <c r="E96" s="29">
        <v>-1763.092746478873</v>
      </c>
      <c r="F96" s="29"/>
      <c r="G96" s="29">
        <v>80</v>
      </c>
      <c r="H96" s="29"/>
      <c r="I96" s="31">
        <v>87.63</v>
      </c>
      <c r="J96" s="29"/>
      <c r="K96" s="29">
        <v>48</v>
      </c>
      <c r="L96" s="29"/>
      <c r="M96" s="29">
        <v>-14414</v>
      </c>
      <c r="N96" s="29"/>
    </row>
    <row r="97" spans="1:14" s="28" customFormat="1" ht="12" customHeight="1">
      <c r="A97" s="343" t="s">
        <v>117</v>
      </c>
      <c r="B97" s="343"/>
      <c r="C97" s="29">
        <v>4347.804747320061</v>
      </c>
      <c r="D97" s="29"/>
      <c r="E97" s="29">
        <v>1169.0294885496176</v>
      </c>
      <c r="F97" s="29"/>
      <c r="G97" s="29">
        <v>60</v>
      </c>
      <c r="H97" s="29"/>
      <c r="I97" s="31">
        <v>127.24</v>
      </c>
      <c r="J97" s="29"/>
      <c r="K97" s="29">
        <v>70</v>
      </c>
      <c r="L97" s="29"/>
      <c r="M97" s="29">
        <v>-702292</v>
      </c>
      <c r="N97" s="29"/>
    </row>
    <row r="98" spans="1:14" s="28" customFormat="1" ht="12" customHeight="1">
      <c r="A98" s="343" t="s">
        <v>118</v>
      </c>
      <c r="B98" s="343"/>
      <c r="C98" s="29">
        <v>2228.609523809524</v>
      </c>
      <c r="D98" s="29"/>
      <c r="E98" s="29">
        <v>4645.33787593985</v>
      </c>
      <c r="F98" s="29"/>
      <c r="G98" s="29">
        <v>90</v>
      </c>
      <c r="H98" s="29"/>
      <c r="I98" s="31">
        <v>70.28</v>
      </c>
      <c r="J98" s="29"/>
      <c r="K98" s="29">
        <v>37</v>
      </c>
      <c r="L98" s="29"/>
      <c r="M98" s="29">
        <v>241627</v>
      </c>
      <c r="N98" s="29"/>
    </row>
    <row r="99" spans="1:14" s="28" customFormat="1" ht="12" customHeight="1">
      <c r="A99" s="343" t="s">
        <v>119</v>
      </c>
      <c r="B99" s="343"/>
      <c r="C99" s="29">
        <v>5397.8744939271255</v>
      </c>
      <c r="D99" s="29"/>
      <c r="E99" s="29">
        <v>6469.56725609756</v>
      </c>
      <c r="F99" s="29"/>
      <c r="G99" s="29">
        <v>80</v>
      </c>
      <c r="H99" s="29"/>
      <c r="I99" s="31">
        <v>123.51</v>
      </c>
      <c r="J99" s="29"/>
      <c r="K99" s="29">
        <v>70</v>
      </c>
      <c r="L99" s="29"/>
      <c r="M99" s="29">
        <v>-144558</v>
      </c>
      <c r="N99" s="29"/>
    </row>
    <row r="100" spans="1:14" s="28" customFormat="1" ht="12" customHeight="1">
      <c r="A100" s="343" t="s">
        <v>751</v>
      </c>
      <c r="B100" s="343"/>
      <c r="C100" s="29">
        <v>3018.0262267343487</v>
      </c>
      <c r="D100" s="29"/>
      <c r="E100" s="29">
        <v>4349.790236486486</v>
      </c>
      <c r="F100" s="29"/>
      <c r="G100" s="29">
        <v>80</v>
      </c>
      <c r="H100" s="29"/>
      <c r="I100" s="31">
        <v>96.63</v>
      </c>
      <c r="J100" s="29"/>
      <c r="K100" s="29">
        <v>54</v>
      </c>
      <c r="L100" s="29"/>
      <c r="M100" s="29">
        <v>5709</v>
      </c>
      <c r="N100" s="29"/>
    </row>
    <row r="101" spans="1:14" s="28" customFormat="1" ht="12" customHeight="1">
      <c r="A101" s="343" t="s">
        <v>122</v>
      </c>
      <c r="B101" s="343"/>
      <c r="C101" s="29">
        <v>2623.643078833023</v>
      </c>
      <c r="D101" s="29"/>
      <c r="E101" s="29">
        <v>3662.3626916002468</v>
      </c>
      <c r="F101" s="29"/>
      <c r="G101" s="29">
        <v>87</v>
      </c>
      <c r="H101" s="29"/>
      <c r="I101" s="31">
        <v>83.48</v>
      </c>
      <c r="J101" s="29"/>
      <c r="K101" s="29">
        <v>46</v>
      </c>
      <c r="L101" s="29"/>
      <c r="M101" s="29">
        <v>222859</v>
      </c>
      <c r="N101" s="29"/>
    </row>
    <row r="102" spans="1:14" s="28" customFormat="1" ht="12" customHeight="1">
      <c r="A102" s="343" t="s">
        <v>124</v>
      </c>
      <c r="B102" s="343"/>
      <c r="C102" s="29">
        <v>5520.855979634578</v>
      </c>
      <c r="D102" s="29"/>
      <c r="E102" s="29">
        <v>5011.6403697884125</v>
      </c>
      <c r="F102" s="29"/>
      <c r="G102" s="29">
        <v>70</v>
      </c>
      <c r="H102" s="29"/>
      <c r="I102" s="31">
        <v>137.67</v>
      </c>
      <c r="J102" s="29"/>
      <c r="K102" s="29">
        <v>70</v>
      </c>
      <c r="L102" s="29"/>
      <c r="M102" s="29">
        <v>-27925413</v>
      </c>
      <c r="N102" s="29"/>
    </row>
    <row r="103" spans="1:14" s="28" customFormat="1" ht="12" customHeight="1">
      <c r="A103" s="343" t="s">
        <v>125</v>
      </c>
      <c r="B103" s="343"/>
      <c r="C103" s="29">
        <v>3120.895718232044</v>
      </c>
      <c r="D103" s="29"/>
      <c r="E103" s="29">
        <v>3780.0493592365387</v>
      </c>
      <c r="F103" s="29"/>
      <c r="G103" s="29">
        <v>75</v>
      </c>
      <c r="H103" s="29"/>
      <c r="I103" s="31">
        <v>92.3</v>
      </c>
      <c r="J103" s="29"/>
      <c r="K103" s="29">
        <v>52</v>
      </c>
      <c r="L103" s="29"/>
      <c r="M103" s="29">
        <v>0</v>
      </c>
      <c r="N103" s="29"/>
    </row>
    <row r="104" spans="1:14" s="28" customFormat="1" ht="12" customHeight="1">
      <c r="A104" s="343" t="s">
        <v>752</v>
      </c>
      <c r="B104" s="343"/>
      <c r="C104" s="29">
        <v>17187.197273456295</v>
      </c>
      <c r="D104" s="29"/>
      <c r="E104" s="29">
        <v>-7523.252642857143</v>
      </c>
      <c r="F104" s="29"/>
      <c r="G104" s="29">
        <v>60</v>
      </c>
      <c r="H104" s="29"/>
      <c r="I104" s="31">
        <v>350.66</v>
      </c>
      <c r="J104" s="29"/>
      <c r="K104" s="29">
        <v>70</v>
      </c>
      <c r="L104" s="29"/>
      <c r="M104" s="29">
        <v>-5065858</v>
      </c>
      <c r="N104" s="29"/>
    </row>
    <row r="105" spans="1:14" s="28" customFormat="1" ht="12" customHeight="1">
      <c r="A105" s="343" t="s">
        <v>127</v>
      </c>
      <c r="B105" s="343"/>
      <c r="C105" s="29">
        <v>3077.489898989899</v>
      </c>
      <c r="D105" s="29"/>
      <c r="E105" s="29">
        <v>6779.27149579832</v>
      </c>
      <c r="F105" s="29"/>
      <c r="G105" s="29">
        <v>95</v>
      </c>
      <c r="H105" s="29"/>
      <c r="I105" s="31">
        <v>90.81</v>
      </c>
      <c r="J105" s="29"/>
      <c r="K105" s="29">
        <v>51</v>
      </c>
      <c r="L105" s="29"/>
      <c r="M105" s="29">
        <v>22525</v>
      </c>
      <c r="N105" s="29"/>
    </row>
    <row r="106" spans="1:14" s="28" customFormat="1" ht="12" customHeight="1">
      <c r="A106" s="343" t="s">
        <v>128</v>
      </c>
      <c r="B106" s="343"/>
      <c r="C106" s="29">
        <v>4069.0901221995928</v>
      </c>
      <c r="D106" s="29"/>
      <c r="E106" s="29">
        <v>2998.6254206081085</v>
      </c>
      <c r="F106" s="29"/>
      <c r="G106" s="29">
        <v>72.5</v>
      </c>
      <c r="H106" s="29"/>
      <c r="I106" s="31">
        <v>124.34</v>
      </c>
      <c r="J106" s="29"/>
      <c r="K106" s="29">
        <v>70</v>
      </c>
      <c r="L106" s="29"/>
      <c r="M106" s="29">
        <v>-758320</v>
      </c>
      <c r="N106" s="29"/>
    </row>
    <row r="107" spans="1:14" s="28" customFormat="1" ht="12" customHeight="1">
      <c r="A107" s="343" t="s">
        <v>129</v>
      </c>
      <c r="B107" s="343"/>
      <c r="C107" s="29">
        <v>2425.9559402045634</v>
      </c>
      <c r="D107" s="29"/>
      <c r="E107" s="29">
        <v>2270.0167229470458</v>
      </c>
      <c r="F107" s="29"/>
      <c r="G107" s="29">
        <v>85</v>
      </c>
      <c r="H107" s="29"/>
      <c r="I107" s="31">
        <v>80.73</v>
      </c>
      <c r="J107" s="29"/>
      <c r="K107" s="29">
        <v>44</v>
      </c>
      <c r="L107" s="29"/>
      <c r="M107" s="29">
        <v>117587</v>
      </c>
      <c r="N107" s="29"/>
    </row>
    <row r="108" spans="1:14" s="28" customFormat="1" ht="12" customHeight="1">
      <c r="A108" s="343" t="s">
        <v>130</v>
      </c>
      <c r="B108" s="343"/>
      <c r="C108" s="29">
        <v>3350.850791717418</v>
      </c>
      <c r="D108" s="29"/>
      <c r="E108" s="29">
        <v>1674.0196130592497</v>
      </c>
      <c r="F108" s="29"/>
      <c r="G108" s="29">
        <v>75</v>
      </c>
      <c r="H108" s="29"/>
      <c r="I108" s="31">
        <v>98.53</v>
      </c>
      <c r="J108" s="29"/>
      <c r="K108" s="29">
        <v>56</v>
      </c>
      <c r="L108" s="29"/>
      <c r="M108" s="29">
        <v>24031</v>
      </c>
      <c r="N108" s="29"/>
    </row>
    <row r="109" spans="1:14" s="28" customFormat="1" ht="12" customHeight="1">
      <c r="A109" s="343" t="s">
        <v>753</v>
      </c>
      <c r="B109" s="343"/>
      <c r="C109" s="29">
        <v>5565.672159583694</v>
      </c>
      <c r="D109" s="29"/>
      <c r="E109" s="29">
        <v>5617.865925925926</v>
      </c>
      <c r="F109" s="29"/>
      <c r="G109" s="29">
        <v>60</v>
      </c>
      <c r="H109" s="29"/>
      <c r="I109" s="31">
        <v>148.29</v>
      </c>
      <c r="J109" s="29"/>
      <c r="K109" s="29">
        <v>70</v>
      </c>
      <c r="L109" s="29"/>
      <c r="M109" s="29">
        <v>-486709</v>
      </c>
      <c r="N109" s="29"/>
    </row>
    <row r="110" spans="1:14" s="28" customFormat="1" ht="12" customHeight="1">
      <c r="A110" s="343" t="s">
        <v>132</v>
      </c>
      <c r="B110" s="343"/>
      <c r="C110" s="29">
        <v>2058.221402214022</v>
      </c>
      <c r="D110" s="29"/>
      <c r="E110" s="29">
        <v>4627.681535714286</v>
      </c>
      <c r="F110" s="29"/>
      <c r="G110" s="29">
        <v>100</v>
      </c>
      <c r="H110" s="29"/>
      <c r="I110" s="31">
        <v>61.01</v>
      </c>
      <c r="J110" s="29"/>
      <c r="K110" s="29">
        <v>31</v>
      </c>
      <c r="L110" s="29"/>
      <c r="M110" s="29">
        <v>276927</v>
      </c>
      <c r="N110" s="29"/>
    </row>
    <row r="111" spans="1:14" s="28" customFormat="1" ht="12" customHeight="1">
      <c r="A111" s="343" t="s">
        <v>622</v>
      </c>
      <c r="B111" s="343"/>
      <c r="C111" s="29">
        <v>2387.7093774218547</v>
      </c>
      <c r="D111" s="230">
        <v>10</v>
      </c>
      <c r="E111" s="29">
        <v>3624</v>
      </c>
      <c r="F111" s="230">
        <v>10</v>
      </c>
      <c r="G111" s="29">
        <v>90</v>
      </c>
      <c r="H111" s="29"/>
      <c r="I111" s="31">
        <v>74.87</v>
      </c>
      <c r="J111" s="29"/>
      <c r="K111" s="29">
        <v>40</v>
      </c>
      <c r="L111" s="29"/>
      <c r="M111" s="29">
        <v>1689182</v>
      </c>
      <c r="N111" s="29"/>
    </row>
    <row r="112" spans="1:14" s="28" customFormat="1" ht="12" customHeight="1">
      <c r="A112" s="343" t="s">
        <v>133</v>
      </c>
      <c r="B112" s="343"/>
      <c r="C112" s="29">
        <v>4543.657534246576</v>
      </c>
      <c r="D112" s="29"/>
      <c r="E112" s="29">
        <v>-3081.251906392695</v>
      </c>
      <c r="F112" s="29"/>
      <c r="G112" s="29">
        <v>70</v>
      </c>
      <c r="H112" s="29"/>
      <c r="I112" s="31">
        <v>112.41</v>
      </c>
      <c r="J112" s="29"/>
      <c r="K112" s="29">
        <v>65</v>
      </c>
      <c r="L112" s="29"/>
      <c r="M112" s="29">
        <v>0</v>
      </c>
      <c r="N112" s="29"/>
    </row>
    <row r="113" spans="1:14" s="28" customFormat="1" ht="12" customHeight="1">
      <c r="A113" s="343" t="s">
        <v>134</v>
      </c>
      <c r="B113" s="343"/>
      <c r="C113" s="29">
        <v>6015.865459249677</v>
      </c>
      <c r="D113" s="29"/>
      <c r="E113" s="29">
        <v>465.5961410256413</v>
      </c>
      <c r="F113" s="29"/>
      <c r="G113" s="29">
        <v>80</v>
      </c>
      <c r="H113" s="29"/>
      <c r="I113" s="31">
        <v>134.45</v>
      </c>
      <c r="J113" s="29"/>
      <c r="K113" s="29">
        <v>70</v>
      </c>
      <c r="L113" s="29"/>
      <c r="M113" s="29">
        <v>-359261</v>
      </c>
      <c r="N113" s="29"/>
    </row>
    <row r="114" spans="1:14" s="28" customFormat="1" ht="12" customHeight="1">
      <c r="A114" s="343" t="s">
        <v>135</v>
      </c>
      <c r="B114" s="343"/>
      <c r="C114" s="29">
        <v>4106.946324387398</v>
      </c>
      <c r="D114" s="29"/>
      <c r="E114" s="29">
        <v>3795.924025670944</v>
      </c>
      <c r="F114" s="29"/>
      <c r="G114" s="29">
        <v>75</v>
      </c>
      <c r="H114" s="29"/>
      <c r="I114" s="31">
        <v>111.22</v>
      </c>
      <c r="J114" s="29"/>
      <c r="K114" s="29">
        <v>64</v>
      </c>
      <c r="L114" s="29"/>
      <c r="M114" s="29">
        <v>-295923</v>
      </c>
      <c r="N114" s="29"/>
    </row>
    <row r="115" spans="1:14" s="28" customFormat="1" ht="12" customHeight="1">
      <c r="A115" s="343" t="s">
        <v>136</v>
      </c>
      <c r="B115" s="343"/>
      <c r="C115" s="29">
        <v>3442.6140350877195</v>
      </c>
      <c r="D115" s="29"/>
      <c r="E115" s="29">
        <v>4286.8364411764705</v>
      </c>
      <c r="F115" s="29"/>
      <c r="G115" s="29">
        <v>85</v>
      </c>
      <c r="H115" s="29"/>
      <c r="I115" s="31">
        <v>93.14</v>
      </c>
      <c r="J115" s="29"/>
      <c r="K115" s="29">
        <v>52</v>
      </c>
      <c r="L115" s="29"/>
      <c r="M115" s="29">
        <v>0</v>
      </c>
      <c r="N115" s="29"/>
    </row>
    <row r="116" spans="1:14" s="28" customFormat="1" ht="12" customHeight="1">
      <c r="A116" s="343" t="s">
        <v>137</v>
      </c>
      <c r="B116" s="343"/>
      <c r="C116" s="29">
        <v>2208.7669082125603</v>
      </c>
      <c r="D116" s="29"/>
      <c r="E116" s="29">
        <v>5370.927009803922</v>
      </c>
      <c r="F116" s="29"/>
      <c r="G116" s="29">
        <v>100</v>
      </c>
      <c r="H116" s="29"/>
      <c r="I116" s="31">
        <v>69.4</v>
      </c>
      <c r="J116" s="29"/>
      <c r="K116" s="29">
        <v>36</v>
      </c>
      <c r="L116" s="29"/>
      <c r="M116" s="29">
        <v>482433</v>
      </c>
      <c r="N116" s="29"/>
    </row>
    <row r="117" spans="1:14" s="28" customFormat="1" ht="12" customHeight="1">
      <c r="A117" s="343" t="s">
        <v>138</v>
      </c>
      <c r="B117" s="343"/>
      <c r="C117" s="29">
        <v>3534.462341536167</v>
      </c>
      <c r="D117" s="29"/>
      <c r="E117" s="29">
        <v>3287.3922172949</v>
      </c>
      <c r="F117" s="29"/>
      <c r="G117" s="29">
        <v>77.5</v>
      </c>
      <c r="H117" s="29"/>
      <c r="I117" s="31">
        <v>110.5</v>
      </c>
      <c r="J117" s="29"/>
      <c r="K117" s="29">
        <v>64</v>
      </c>
      <c r="L117" s="29"/>
      <c r="M117" s="29">
        <v>6820</v>
      </c>
      <c r="N117" s="29"/>
    </row>
    <row r="118" spans="1:14" s="28" customFormat="1" ht="12" customHeight="1">
      <c r="A118" s="343" t="s">
        <v>139</v>
      </c>
      <c r="B118" s="343"/>
      <c r="C118" s="29">
        <v>5921.6048128342245</v>
      </c>
      <c r="D118" s="29"/>
      <c r="E118" s="29">
        <v>894.5254230162899</v>
      </c>
      <c r="F118" s="29"/>
      <c r="G118" s="29">
        <v>53</v>
      </c>
      <c r="H118" s="29"/>
      <c r="I118" s="31">
        <v>182.09</v>
      </c>
      <c r="J118" s="29"/>
      <c r="K118" s="29">
        <v>70</v>
      </c>
      <c r="L118" s="29"/>
      <c r="M118" s="29">
        <v>-2705733</v>
      </c>
      <c r="N118" s="29"/>
    </row>
    <row r="119" spans="1:14" s="28" customFormat="1" ht="12" customHeight="1">
      <c r="A119" s="343" t="s">
        <v>140</v>
      </c>
      <c r="B119" s="343"/>
      <c r="C119" s="29">
        <v>2965.569932224276</v>
      </c>
      <c r="D119" s="29"/>
      <c r="E119" s="29">
        <v>2032.9481013431023</v>
      </c>
      <c r="F119" s="29"/>
      <c r="G119" s="29">
        <v>80</v>
      </c>
      <c r="H119" s="29"/>
      <c r="I119" s="31">
        <v>106.36</v>
      </c>
      <c r="J119" s="29"/>
      <c r="K119" s="29">
        <v>61</v>
      </c>
      <c r="L119" s="29"/>
      <c r="M119" s="29">
        <v>3975</v>
      </c>
      <c r="N119" s="29"/>
    </row>
    <row r="120" spans="1:14" s="28" customFormat="1" ht="12" customHeight="1">
      <c r="A120" s="343" t="s">
        <v>141</v>
      </c>
      <c r="B120" s="343"/>
      <c r="C120" s="29">
        <v>2566.561097256858</v>
      </c>
      <c r="D120" s="29"/>
      <c r="E120" s="29">
        <v>4670.319132589839</v>
      </c>
      <c r="F120" s="29"/>
      <c r="G120" s="29">
        <v>90</v>
      </c>
      <c r="H120" s="29"/>
      <c r="I120" s="31">
        <v>77.13</v>
      </c>
      <c r="J120" s="29"/>
      <c r="K120" s="29">
        <v>41</v>
      </c>
      <c r="L120" s="29"/>
      <c r="M120" s="29">
        <v>88155</v>
      </c>
      <c r="N120" s="29"/>
    </row>
    <row r="121" spans="1:14" s="28" customFormat="1" ht="12" customHeight="1">
      <c r="A121" s="343" t="s">
        <v>142</v>
      </c>
      <c r="B121" s="343"/>
      <c r="C121" s="29">
        <v>5326.0544720914595</v>
      </c>
      <c r="D121" s="29"/>
      <c r="E121" s="29">
        <v>-1045.705191146881</v>
      </c>
      <c r="F121" s="29"/>
      <c r="G121" s="29">
        <v>58</v>
      </c>
      <c r="H121" s="29"/>
      <c r="I121" s="31">
        <v>143.4</v>
      </c>
      <c r="J121" s="29"/>
      <c r="K121" s="29">
        <v>70</v>
      </c>
      <c r="L121" s="29"/>
      <c r="M121" s="29">
        <v>-512996</v>
      </c>
      <c r="N121" s="29"/>
    </row>
    <row r="122" spans="1:14" s="28" customFormat="1" ht="12" customHeight="1">
      <c r="A122" s="343" t="s">
        <v>143</v>
      </c>
      <c r="B122" s="343"/>
      <c r="C122" s="29">
        <v>2646.06800618238</v>
      </c>
      <c r="D122" s="29"/>
      <c r="E122" s="29">
        <v>5435.934578499612</v>
      </c>
      <c r="F122" s="29"/>
      <c r="G122" s="29">
        <v>95</v>
      </c>
      <c r="H122" s="29"/>
      <c r="I122" s="31">
        <v>81.29</v>
      </c>
      <c r="J122" s="29"/>
      <c r="K122" s="29">
        <v>44</v>
      </c>
      <c r="L122" s="29"/>
      <c r="M122" s="29">
        <v>136036</v>
      </c>
      <c r="N122" s="29"/>
    </row>
    <row r="123" spans="1:14" s="28" customFormat="1" ht="12" customHeight="1">
      <c r="A123" s="343" t="s">
        <v>145</v>
      </c>
      <c r="B123" s="343"/>
      <c r="C123" s="29">
        <v>3141.263368983957</v>
      </c>
      <c r="D123" s="29"/>
      <c r="E123" s="29">
        <v>-295.1217976031944</v>
      </c>
      <c r="F123" s="29"/>
      <c r="G123" s="29">
        <v>80</v>
      </c>
      <c r="H123" s="29"/>
      <c r="I123" s="31">
        <v>89.89</v>
      </c>
      <c r="J123" s="29"/>
      <c r="K123" s="29">
        <v>50</v>
      </c>
      <c r="L123" s="29"/>
      <c r="M123" s="29">
        <v>19454</v>
      </c>
      <c r="N123" s="29"/>
    </row>
    <row r="124" spans="1:14" s="28" customFormat="1" ht="12" customHeight="1">
      <c r="A124" s="343" t="s">
        <v>146</v>
      </c>
      <c r="B124" s="343"/>
      <c r="C124" s="29">
        <v>3576.863614687649</v>
      </c>
      <c r="D124" s="29"/>
      <c r="E124" s="29">
        <v>2647.0913566433564</v>
      </c>
      <c r="F124" s="29"/>
      <c r="G124" s="29">
        <v>72.5</v>
      </c>
      <c r="H124" s="29"/>
      <c r="I124" s="31">
        <v>112.41</v>
      </c>
      <c r="J124" s="29"/>
      <c r="K124" s="29">
        <v>65</v>
      </c>
      <c r="L124" s="29"/>
      <c r="M124" s="29">
        <v>-281607</v>
      </c>
      <c r="N124" s="29"/>
    </row>
    <row r="125" spans="1:14" s="28" customFormat="1" ht="12" customHeight="1">
      <c r="A125" s="343" t="s">
        <v>147</v>
      </c>
      <c r="B125" s="343"/>
      <c r="C125" s="29">
        <v>2249.197604790419</v>
      </c>
      <c r="D125" s="29"/>
      <c r="E125" s="29">
        <v>521.542383808095</v>
      </c>
      <c r="F125" s="29"/>
      <c r="G125" s="29">
        <v>90</v>
      </c>
      <c r="H125" s="29"/>
      <c r="I125" s="31">
        <v>67.09</v>
      </c>
      <c r="J125" s="29"/>
      <c r="K125" s="29">
        <v>35</v>
      </c>
      <c r="L125" s="29"/>
      <c r="M125" s="29">
        <v>422388</v>
      </c>
      <c r="N125" s="29"/>
    </row>
    <row r="126" spans="1:14" s="28" customFormat="1" ht="12" customHeight="1">
      <c r="A126" s="343" t="s">
        <v>149</v>
      </c>
      <c r="B126" s="343"/>
      <c r="C126" s="29">
        <v>2846.220659816117</v>
      </c>
      <c r="D126" s="29"/>
      <c r="E126" s="29">
        <v>4723.432216854536</v>
      </c>
      <c r="F126" s="29"/>
      <c r="G126" s="29">
        <v>87.5</v>
      </c>
      <c r="H126" s="29"/>
      <c r="I126" s="31">
        <v>84.43</v>
      </c>
      <c r="J126" s="29"/>
      <c r="K126" s="29">
        <v>46</v>
      </c>
      <c r="L126" s="29"/>
      <c r="M126" s="29">
        <v>118548</v>
      </c>
      <c r="N126" s="29"/>
    </row>
    <row r="127" spans="1:14" s="28" customFormat="1" ht="12" customHeight="1">
      <c r="A127" s="343" t="s">
        <v>150</v>
      </c>
      <c r="B127" s="343"/>
      <c r="C127" s="29">
        <v>4755.725512528474</v>
      </c>
      <c r="D127" s="29"/>
      <c r="E127" s="29">
        <v>-2366.03766480447</v>
      </c>
      <c r="F127" s="29"/>
      <c r="G127" s="29">
        <v>55</v>
      </c>
      <c r="H127" s="29"/>
      <c r="I127" s="31">
        <v>134.7</v>
      </c>
      <c r="J127" s="29"/>
      <c r="K127" s="29">
        <v>70</v>
      </c>
      <c r="L127" s="29"/>
      <c r="M127" s="29">
        <v>-466393</v>
      </c>
      <c r="N127" s="29"/>
    </row>
    <row r="128" spans="1:14" s="28" customFormat="1" ht="12" customHeight="1">
      <c r="A128" s="343" t="s">
        <v>151</v>
      </c>
      <c r="B128" s="343"/>
      <c r="C128" s="29">
        <v>2493.238532110092</v>
      </c>
      <c r="D128" s="29"/>
      <c r="E128" s="29">
        <v>339.70797707349885</v>
      </c>
      <c r="F128" s="29"/>
      <c r="G128" s="29">
        <v>85</v>
      </c>
      <c r="H128" s="29"/>
      <c r="I128" s="31">
        <v>83.4</v>
      </c>
      <c r="J128" s="29"/>
      <c r="K128" s="29">
        <v>46</v>
      </c>
      <c r="L128" s="29"/>
      <c r="M128" s="29">
        <v>1060653</v>
      </c>
      <c r="N128" s="29"/>
    </row>
    <row r="129" spans="1:14" s="28" customFormat="1" ht="12" customHeight="1">
      <c r="A129" s="343" t="s">
        <v>152</v>
      </c>
      <c r="B129" s="343"/>
      <c r="C129" s="29">
        <v>2179.8881578947367</v>
      </c>
      <c r="D129" s="29"/>
      <c r="E129" s="29">
        <v>13126.584526813882</v>
      </c>
      <c r="F129" s="29"/>
      <c r="G129" s="29">
        <v>100</v>
      </c>
      <c r="H129" s="29"/>
      <c r="I129" s="31">
        <v>60.22</v>
      </c>
      <c r="J129" s="29"/>
      <c r="K129" s="29">
        <v>30</v>
      </c>
      <c r="L129" s="29"/>
      <c r="M129" s="29">
        <v>694844</v>
      </c>
      <c r="N129" s="29"/>
    </row>
    <row r="130" spans="1:14" s="28" customFormat="1" ht="12" customHeight="1">
      <c r="A130" s="343" t="s">
        <v>755</v>
      </c>
      <c r="B130" s="343"/>
      <c r="C130" s="29">
        <v>3344.6326530612246</v>
      </c>
      <c r="D130" s="29"/>
      <c r="E130" s="29">
        <v>9633.963116197183</v>
      </c>
      <c r="F130" s="29"/>
      <c r="G130" s="29">
        <v>72.5</v>
      </c>
      <c r="H130" s="29"/>
      <c r="I130" s="31">
        <v>108.66</v>
      </c>
      <c r="J130" s="29"/>
      <c r="K130" s="29">
        <v>62</v>
      </c>
      <c r="L130" s="29"/>
      <c r="M130" s="29">
        <v>-186931</v>
      </c>
      <c r="N130" s="29"/>
    </row>
    <row r="131" spans="1:14" s="28" customFormat="1" ht="12" customHeight="1">
      <c r="A131" s="343" t="s">
        <v>756</v>
      </c>
      <c r="B131" s="343"/>
      <c r="C131" s="29">
        <v>4241.561650992686</v>
      </c>
      <c r="D131" s="29"/>
      <c r="E131" s="29">
        <v>849.8216683937819</v>
      </c>
      <c r="F131" s="29"/>
      <c r="G131" s="29">
        <v>65</v>
      </c>
      <c r="H131" s="29"/>
      <c r="I131" s="31">
        <v>117.27</v>
      </c>
      <c r="J131" s="29"/>
      <c r="K131" s="29">
        <v>68</v>
      </c>
      <c r="L131" s="29"/>
      <c r="M131" s="29">
        <v>-194646</v>
      </c>
      <c r="N131" s="29"/>
    </row>
    <row r="132" spans="1:14" s="28" customFormat="1" ht="12" customHeight="1">
      <c r="A132" s="349" t="s">
        <v>155</v>
      </c>
      <c r="B132" s="349"/>
      <c r="C132" s="37">
        <v>8588.020527859238</v>
      </c>
      <c r="D132" s="37"/>
      <c r="E132" s="37">
        <v>17136.64877906976</v>
      </c>
      <c r="F132" s="37"/>
      <c r="G132" s="37">
        <v>70</v>
      </c>
      <c r="H132" s="37"/>
      <c r="I132" s="39">
        <v>179.24</v>
      </c>
      <c r="J132" s="37"/>
      <c r="K132" s="37">
        <v>70</v>
      </c>
      <c r="L132" s="37"/>
      <c r="M132" s="37">
        <v>-249629</v>
      </c>
      <c r="N132" s="37"/>
    </row>
    <row r="133" spans="1:14" s="28" customFormat="1" ht="12" customHeight="1">
      <c r="A133" s="34"/>
      <c r="B133" s="34"/>
      <c r="C133" s="34"/>
      <c r="D133" s="34"/>
      <c r="E133" s="34"/>
      <c r="F133" s="34"/>
      <c r="G133" s="34"/>
      <c r="H133" s="34"/>
      <c r="I133" s="46"/>
      <c r="J133" s="34"/>
      <c r="K133" s="34"/>
      <c r="L133" s="34"/>
      <c r="M133" s="34"/>
      <c r="N133" s="34"/>
    </row>
    <row r="134" spans="1:14" s="28" customFormat="1" ht="12" customHeight="1">
      <c r="A134" s="342" t="s">
        <v>157</v>
      </c>
      <c r="B134" s="342"/>
      <c r="C134" s="25">
        <v>2956.648553111493</v>
      </c>
      <c r="D134" s="25"/>
      <c r="E134" s="25">
        <v>4042.5394931530923</v>
      </c>
      <c r="F134" s="25"/>
      <c r="G134" s="25">
        <v>82.34097989154543</v>
      </c>
      <c r="H134" s="25"/>
      <c r="I134" s="25" t="s">
        <v>19</v>
      </c>
      <c r="J134" s="25"/>
      <c r="K134" s="25" t="s">
        <v>19</v>
      </c>
      <c r="L134" s="25"/>
      <c r="M134" s="25">
        <f>SUM(M135:M163)</f>
        <v>7475877</v>
      </c>
      <c r="N134" s="25"/>
    </row>
    <row r="135" spans="1:14" s="28" customFormat="1" ht="12" customHeight="1">
      <c r="A135" s="343" t="s">
        <v>158</v>
      </c>
      <c r="B135" s="343"/>
      <c r="C135" s="29">
        <v>4095.355421686747</v>
      </c>
      <c r="D135" s="29"/>
      <c r="E135" s="29">
        <v>3265.448851878101</v>
      </c>
      <c r="F135" s="29"/>
      <c r="G135" s="29">
        <v>70</v>
      </c>
      <c r="H135" s="29"/>
      <c r="I135" s="31">
        <v>114.71</v>
      </c>
      <c r="J135" s="29"/>
      <c r="K135" s="29">
        <v>66</v>
      </c>
      <c r="L135" s="29"/>
      <c r="M135" s="29">
        <v>-888736</v>
      </c>
      <c r="N135" s="29"/>
    </row>
    <row r="136" spans="1:14" s="28" customFormat="1" ht="12" customHeight="1">
      <c r="A136" s="343" t="s">
        <v>160</v>
      </c>
      <c r="B136" s="343"/>
      <c r="C136" s="29">
        <v>2236.7336683417084</v>
      </c>
      <c r="D136" s="29"/>
      <c r="E136" s="29">
        <v>25674.5894</v>
      </c>
      <c r="F136" s="29"/>
      <c r="G136" s="29">
        <v>100</v>
      </c>
      <c r="H136" s="29"/>
      <c r="I136" s="31">
        <v>58.6</v>
      </c>
      <c r="J136" s="29"/>
      <c r="K136" s="29">
        <v>29</v>
      </c>
      <c r="L136" s="29"/>
      <c r="M136" s="29">
        <v>191346</v>
      </c>
      <c r="N136" s="29"/>
    </row>
    <row r="137" spans="1:14" s="28" customFormat="1" ht="12" customHeight="1">
      <c r="A137" s="343" t="s">
        <v>161</v>
      </c>
      <c r="B137" s="343"/>
      <c r="C137" s="29">
        <v>3949.48134991119</v>
      </c>
      <c r="D137" s="29"/>
      <c r="E137" s="29">
        <v>8318.372363315697</v>
      </c>
      <c r="F137" s="29"/>
      <c r="G137" s="29">
        <v>80</v>
      </c>
      <c r="H137" s="29"/>
      <c r="I137" s="31">
        <v>103.27</v>
      </c>
      <c r="J137" s="29"/>
      <c r="K137" s="29">
        <v>59</v>
      </c>
      <c r="L137" s="29"/>
      <c r="M137" s="29">
        <v>-83967</v>
      </c>
      <c r="N137" s="29"/>
    </row>
    <row r="138" spans="1:14" s="28" customFormat="1" ht="12" customHeight="1">
      <c r="A138" s="343" t="s">
        <v>162</v>
      </c>
      <c r="B138" s="343"/>
      <c r="C138" s="29">
        <v>4044.2812006319114</v>
      </c>
      <c r="D138" s="29"/>
      <c r="E138" s="29">
        <v>5761.787818277866</v>
      </c>
      <c r="F138" s="29"/>
      <c r="G138" s="29">
        <v>80</v>
      </c>
      <c r="H138" s="29"/>
      <c r="I138" s="31">
        <v>100.89</v>
      </c>
      <c r="J138" s="29"/>
      <c r="K138" s="29">
        <v>57</v>
      </c>
      <c r="L138" s="29"/>
      <c r="M138" s="29">
        <v>-62837</v>
      </c>
      <c r="N138" s="29"/>
    </row>
    <row r="139" spans="1:14" s="28" customFormat="1" ht="12" customHeight="1">
      <c r="A139" s="343" t="s">
        <v>164</v>
      </c>
      <c r="B139" s="343"/>
      <c r="C139" s="29">
        <v>2397.633426966292</v>
      </c>
      <c r="D139" s="29"/>
      <c r="E139" s="29">
        <v>4847.88098885794</v>
      </c>
      <c r="F139" s="29"/>
      <c r="G139" s="29">
        <v>100</v>
      </c>
      <c r="H139" s="29"/>
      <c r="I139" s="31">
        <v>74.19</v>
      </c>
      <c r="J139" s="29"/>
      <c r="K139" s="29">
        <v>39</v>
      </c>
      <c r="L139" s="29"/>
      <c r="M139" s="29">
        <v>456570</v>
      </c>
      <c r="N139" s="29"/>
    </row>
    <row r="140" spans="1:14" s="28" customFormat="1" ht="12" customHeight="1">
      <c r="A140" s="343" t="s">
        <v>624</v>
      </c>
      <c r="B140" s="343"/>
      <c r="C140" s="29">
        <v>2349.654688869413</v>
      </c>
      <c r="D140" s="230">
        <v>11</v>
      </c>
      <c r="E140" s="29">
        <v>6594.424086115994</v>
      </c>
      <c r="F140" s="29"/>
      <c r="G140" s="29">
        <v>90</v>
      </c>
      <c r="H140" s="29"/>
      <c r="I140" s="31">
        <v>64.05</v>
      </c>
      <c r="J140" s="29"/>
      <c r="K140" s="29">
        <v>33</v>
      </c>
      <c r="L140" s="29"/>
      <c r="M140" s="29">
        <v>543271</v>
      </c>
      <c r="N140" s="29"/>
    </row>
    <row r="141" spans="1:14" s="28" customFormat="1" ht="12" customHeight="1">
      <c r="A141" s="343" t="s">
        <v>166</v>
      </c>
      <c r="B141" s="343"/>
      <c r="C141" s="29">
        <v>3229.5625</v>
      </c>
      <c r="D141" s="29"/>
      <c r="E141" s="29">
        <v>893.5013333333364</v>
      </c>
      <c r="F141" s="29"/>
      <c r="G141" s="29">
        <v>100</v>
      </c>
      <c r="H141" s="29"/>
      <c r="I141" s="31">
        <v>87.74</v>
      </c>
      <c r="J141" s="29"/>
      <c r="K141" s="29">
        <v>48</v>
      </c>
      <c r="L141" s="29"/>
      <c r="M141" s="29">
        <v>-5071</v>
      </c>
      <c r="N141" s="29"/>
    </row>
    <row r="142" spans="1:14" s="28" customFormat="1" ht="12" customHeight="1">
      <c r="A142" s="343" t="s">
        <v>626</v>
      </c>
      <c r="B142" s="343"/>
      <c r="C142" s="29">
        <v>2290.4872521246457</v>
      </c>
      <c r="D142" s="29"/>
      <c r="E142" s="29">
        <v>1150.373405797101</v>
      </c>
      <c r="F142" s="29"/>
      <c r="G142" s="29">
        <v>90</v>
      </c>
      <c r="H142" s="29"/>
      <c r="I142" s="31">
        <v>79.49</v>
      </c>
      <c r="J142" s="29"/>
      <c r="K142" s="29">
        <v>43</v>
      </c>
      <c r="L142" s="29"/>
      <c r="M142" s="29">
        <v>1008455</v>
      </c>
      <c r="N142" s="29"/>
    </row>
    <row r="143" spans="1:14" s="28" customFormat="1" ht="12" customHeight="1">
      <c r="A143" s="343" t="s">
        <v>168</v>
      </c>
      <c r="B143" s="343"/>
      <c r="C143" s="29">
        <v>2081.8793103448274</v>
      </c>
      <c r="D143" s="29"/>
      <c r="E143" s="29">
        <v>17541.674017857145</v>
      </c>
      <c r="F143" s="29"/>
      <c r="G143" s="29">
        <v>100</v>
      </c>
      <c r="H143" s="29"/>
      <c r="I143" s="31">
        <v>59.48</v>
      </c>
      <c r="J143" s="29"/>
      <c r="K143" s="29">
        <v>30</v>
      </c>
      <c r="L143" s="29"/>
      <c r="M143" s="29">
        <v>114061</v>
      </c>
      <c r="N143" s="29"/>
    </row>
    <row r="144" spans="1:14" s="224" customFormat="1" ht="12" customHeight="1">
      <c r="A144" s="380" t="s">
        <v>627</v>
      </c>
      <c r="B144" s="380"/>
      <c r="C144" s="29">
        <v>2864.925582354154</v>
      </c>
      <c r="D144" s="230">
        <v>12</v>
      </c>
      <c r="E144" s="225">
        <v>5487.399192788365</v>
      </c>
      <c r="F144" s="225"/>
      <c r="G144" s="225">
        <v>85</v>
      </c>
      <c r="H144" s="225"/>
      <c r="I144" s="227">
        <v>81.39</v>
      </c>
      <c r="J144" s="225"/>
      <c r="K144" s="225">
        <v>44</v>
      </c>
      <c r="L144" s="225"/>
      <c r="M144" s="225">
        <v>404257</v>
      </c>
      <c r="N144" s="225"/>
    </row>
    <row r="145" spans="1:14" s="28" customFormat="1" ht="12" customHeight="1">
      <c r="A145" s="343" t="s">
        <v>171</v>
      </c>
      <c r="B145" s="343"/>
      <c r="C145" s="29">
        <v>2373.648568832349</v>
      </c>
      <c r="D145" s="29"/>
      <c r="E145" s="29">
        <v>3056.9096427758814</v>
      </c>
      <c r="F145" s="29"/>
      <c r="G145" s="29">
        <v>87.5</v>
      </c>
      <c r="H145" s="29"/>
      <c r="I145" s="31">
        <v>88.95</v>
      </c>
      <c r="J145" s="29"/>
      <c r="K145" s="29">
        <v>49</v>
      </c>
      <c r="L145" s="29"/>
      <c r="M145" s="29">
        <v>1714667</v>
      </c>
      <c r="N145" s="29"/>
    </row>
    <row r="146" spans="1:14" s="28" customFormat="1" ht="12" customHeight="1">
      <c r="A146" s="343" t="s">
        <v>172</v>
      </c>
      <c r="B146" s="343"/>
      <c r="C146" s="29">
        <v>2962</v>
      </c>
      <c r="D146" s="29"/>
      <c r="E146" s="29">
        <v>14012.291724137927</v>
      </c>
      <c r="F146" s="29"/>
      <c r="G146" s="29">
        <v>100</v>
      </c>
      <c r="H146" s="29"/>
      <c r="I146" s="31">
        <v>60.1</v>
      </c>
      <c r="J146" s="29"/>
      <c r="K146" s="29">
        <v>30</v>
      </c>
      <c r="L146" s="29"/>
      <c r="M146" s="29">
        <v>3943</v>
      </c>
      <c r="N146" s="29"/>
    </row>
    <row r="147" spans="1:14" s="28" customFormat="1" ht="12" customHeight="1">
      <c r="A147" s="343" t="s">
        <v>175</v>
      </c>
      <c r="B147" s="343"/>
      <c r="C147" s="29">
        <v>2363.4080459770116</v>
      </c>
      <c r="D147" s="29"/>
      <c r="E147" s="29">
        <v>11647.95371757925</v>
      </c>
      <c r="F147" s="29"/>
      <c r="G147" s="29">
        <v>100</v>
      </c>
      <c r="H147" s="29"/>
      <c r="I147" s="31">
        <v>59.81</v>
      </c>
      <c r="J147" s="29"/>
      <c r="K147" s="29">
        <v>30</v>
      </c>
      <c r="L147" s="29"/>
      <c r="M147" s="29">
        <v>316433</v>
      </c>
      <c r="N147" s="29"/>
    </row>
    <row r="148" spans="1:14" s="28" customFormat="1" ht="12" customHeight="1">
      <c r="A148" s="343" t="s">
        <v>176</v>
      </c>
      <c r="B148" s="343"/>
      <c r="C148" s="29">
        <v>3233.7928221859706</v>
      </c>
      <c r="D148" s="29"/>
      <c r="E148" s="29">
        <v>11830.758759183675</v>
      </c>
      <c r="F148" s="29"/>
      <c r="G148" s="29">
        <v>100</v>
      </c>
      <c r="H148" s="29"/>
      <c r="I148" s="31">
        <v>85.9</v>
      </c>
      <c r="J148" s="29"/>
      <c r="K148" s="29">
        <v>47</v>
      </c>
      <c r="L148" s="29"/>
      <c r="M148" s="29">
        <v>189124</v>
      </c>
      <c r="N148" s="29"/>
    </row>
    <row r="149" spans="1:14" s="28" customFormat="1" ht="12" customHeight="1">
      <c r="A149" s="343" t="s">
        <v>177</v>
      </c>
      <c r="B149" s="343"/>
      <c r="C149" s="29">
        <v>2830.913893429225</v>
      </c>
      <c r="D149" s="29"/>
      <c r="E149" s="29">
        <v>3718.4891475239156</v>
      </c>
      <c r="F149" s="29"/>
      <c r="G149" s="29">
        <v>87</v>
      </c>
      <c r="H149" s="29"/>
      <c r="I149" s="31">
        <v>85</v>
      </c>
      <c r="J149" s="29"/>
      <c r="K149" s="29">
        <v>47</v>
      </c>
      <c r="L149" s="29"/>
      <c r="M149" s="29">
        <v>1129407</v>
      </c>
      <c r="N149" s="29"/>
    </row>
    <row r="150" spans="1:14" s="28" customFormat="1" ht="12" customHeight="1">
      <c r="A150" s="343" t="s">
        <v>178</v>
      </c>
      <c r="B150" s="343"/>
      <c r="C150" s="29">
        <v>2338.522922860272</v>
      </c>
      <c r="D150" s="29"/>
      <c r="E150" s="29">
        <v>3471.0843019102354</v>
      </c>
      <c r="F150" s="29"/>
      <c r="G150" s="29">
        <v>90</v>
      </c>
      <c r="H150" s="29"/>
      <c r="I150" s="31">
        <v>90.05</v>
      </c>
      <c r="J150" s="29"/>
      <c r="K150" s="29">
        <v>50</v>
      </c>
      <c r="L150" s="29"/>
      <c r="M150" s="29">
        <v>813070</v>
      </c>
      <c r="N150" s="29"/>
    </row>
    <row r="151" spans="1:14" s="28" customFormat="1" ht="12" customHeight="1">
      <c r="A151" s="343" t="s">
        <v>180</v>
      </c>
      <c r="B151" s="343"/>
      <c r="C151" s="29">
        <v>2151.6944444444443</v>
      </c>
      <c r="D151" s="29"/>
      <c r="E151" s="29">
        <v>5630.531674418606</v>
      </c>
      <c r="F151" s="29"/>
      <c r="G151" s="29">
        <v>100</v>
      </c>
      <c r="H151" s="29"/>
      <c r="I151" s="31">
        <v>63.01</v>
      </c>
      <c r="J151" s="29"/>
      <c r="K151" s="29">
        <v>32</v>
      </c>
      <c r="L151" s="29"/>
      <c r="M151" s="29">
        <v>161837</v>
      </c>
      <c r="N151" s="29"/>
    </row>
    <row r="152" spans="1:14" s="28" customFormat="1" ht="12" customHeight="1">
      <c r="A152" s="343" t="s">
        <v>181</v>
      </c>
      <c r="B152" s="343"/>
      <c r="C152" s="29">
        <v>3124.622900984366</v>
      </c>
      <c r="D152" s="29"/>
      <c r="E152" s="29">
        <v>3836.153318038428</v>
      </c>
      <c r="F152" s="29"/>
      <c r="G152" s="29">
        <v>77.5</v>
      </c>
      <c r="H152" s="29"/>
      <c r="I152" s="31">
        <v>97.78</v>
      </c>
      <c r="J152" s="29"/>
      <c r="K152" s="29">
        <v>55</v>
      </c>
      <c r="L152" s="29"/>
      <c r="M152" s="29">
        <v>0</v>
      </c>
      <c r="N152" s="29"/>
    </row>
    <row r="153" spans="1:14" s="28" customFormat="1" ht="12" customHeight="1">
      <c r="A153" s="343" t="s">
        <v>182</v>
      </c>
      <c r="B153" s="343"/>
      <c r="C153" s="29">
        <v>2303.8474576271187</v>
      </c>
      <c r="D153" s="29"/>
      <c r="E153" s="29">
        <v>-2120.1167857142855</v>
      </c>
      <c r="F153" s="29"/>
      <c r="G153" s="29">
        <v>100</v>
      </c>
      <c r="H153" s="29"/>
      <c r="I153" s="31">
        <v>56.73</v>
      </c>
      <c r="J153" s="29"/>
      <c r="K153" s="29">
        <v>28</v>
      </c>
      <c r="L153" s="29"/>
      <c r="M153" s="29">
        <v>33259</v>
      </c>
      <c r="N153" s="29"/>
    </row>
    <row r="154" spans="1:14" s="28" customFormat="1" ht="12" customHeight="1">
      <c r="A154" s="343" t="s">
        <v>183</v>
      </c>
      <c r="B154" s="343"/>
      <c r="C154" s="29">
        <v>3522.5014265335235</v>
      </c>
      <c r="D154" s="29"/>
      <c r="E154" s="29">
        <v>2678.166629695885</v>
      </c>
      <c r="F154" s="29"/>
      <c r="G154" s="29">
        <v>74</v>
      </c>
      <c r="H154" s="29"/>
      <c r="I154" s="31">
        <v>106.41</v>
      </c>
      <c r="J154" s="29"/>
      <c r="K154" s="29">
        <v>61</v>
      </c>
      <c r="L154" s="29"/>
      <c r="M154" s="29">
        <v>0</v>
      </c>
      <c r="N154" s="29"/>
    </row>
    <row r="155" spans="1:14" s="28" customFormat="1" ht="12" customHeight="1">
      <c r="A155" s="343" t="s">
        <v>184</v>
      </c>
      <c r="B155" s="343"/>
      <c r="C155" s="29">
        <v>2321.2733564013843</v>
      </c>
      <c r="D155" s="29"/>
      <c r="E155" s="29">
        <v>3518.2608620689657</v>
      </c>
      <c r="F155" s="29"/>
      <c r="G155" s="29">
        <v>100</v>
      </c>
      <c r="H155" s="29"/>
      <c r="I155" s="31">
        <v>57.67</v>
      </c>
      <c r="J155" s="29"/>
      <c r="K155" s="29">
        <v>28</v>
      </c>
      <c r="L155" s="29"/>
      <c r="M155" s="29">
        <v>344085</v>
      </c>
      <c r="N155" s="29"/>
    </row>
    <row r="156" spans="1:14" s="28" customFormat="1" ht="12" customHeight="1">
      <c r="A156" s="343" t="s">
        <v>185</v>
      </c>
      <c r="B156" s="343"/>
      <c r="C156" s="29">
        <v>4077.1384615384613</v>
      </c>
      <c r="D156" s="29"/>
      <c r="E156" s="29">
        <v>1894.016675094817</v>
      </c>
      <c r="F156" s="29"/>
      <c r="G156" s="29">
        <v>70</v>
      </c>
      <c r="H156" s="29"/>
      <c r="I156" s="31">
        <v>109.72</v>
      </c>
      <c r="J156" s="29"/>
      <c r="K156" s="29">
        <v>63</v>
      </c>
      <c r="L156" s="29"/>
      <c r="M156" s="29">
        <v>-61815</v>
      </c>
      <c r="N156" s="29"/>
    </row>
    <row r="157" spans="1:14" s="28" customFormat="1" ht="12" customHeight="1">
      <c r="A157" s="343" t="s">
        <v>188</v>
      </c>
      <c r="B157" s="343"/>
      <c r="C157" s="29">
        <v>5358.337331334333</v>
      </c>
      <c r="D157" s="29"/>
      <c r="E157" s="29">
        <v>1016.041595273264</v>
      </c>
      <c r="F157" s="29"/>
      <c r="G157" s="29">
        <v>75</v>
      </c>
      <c r="H157" s="29"/>
      <c r="I157" s="31">
        <v>127.52</v>
      </c>
      <c r="J157" s="29"/>
      <c r="K157" s="29">
        <v>70</v>
      </c>
      <c r="L157" s="29"/>
      <c r="M157" s="29">
        <v>-273063</v>
      </c>
      <c r="N157" s="29"/>
    </row>
    <row r="158" spans="1:14" s="28" customFormat="1" ht="12" customHeight="1">
      <c r="A158" s="343" t="s">
        <v>191</v>
      </c>
      <c r="B158" s="343"/>
      <c r="C158" s="29">
        <v>2675.470588235294</v>
      </c>
      <c r="D158" s="29"/>
      <c r="E158" s="29">
        <v>28939.08651685393</v>
      </c>
      <c r="F158" s="29"/>
      <c r="G158" s="29">
        <v>100</v>
      </c>
      <c r="H158" s="29"/>
      <c r="I158" s="31">
        <v>61.94</v>
      </c>
      <c r="J158" s="29"/>
      <c r="K158" s="29">
        <v>31</v>
      </c>
      <c r="L158" s="29"/>
      <c r="M158" s="29">
        <v>61225</v>
      </c>
      <c r="N158" s="29"/>
    </row>
    <row r="159" spans="1:14" s="28" customFormat="1" ht="12" customHeight="1">
      <c r="A159" s="343" t="s">
        <v>192</v>
      </c>
      <c r="B159" s="343"/>
      <c r="C159" s="29">
        <v>3538.6626180836706</v>
      </c>
      <c r="D159" s="29"/>
      <c r="E159" s="29">
        <v>6823.034959128062</v>
      </c>
      <c r="F159" s="29"/>
      <c r="G159" s="29">
        <v>75</v>
      </c>
      <c r="H159" s="29"/>
      <c r="I159" s="31">
        <v>97.6</v>
      </c>
      <c r="J159" s="29"/>
      <c r="K159" s="29">
        <v>55</v>
      </c>
      <c r="L159" s="29"/>
      <c r="M159" s="29">
        <v>0</v>
      </c>
      <c r="N159" s="29"/>
    </row>
    <row r="160" spans="1:14" s="28" customFormat="1" ht="12" customHeight="1">
      <c r="A160" s="343" t="s">
        <v>193</v>
      </c>
      <c r="B160" s="343"/>
      <c r="C160" s="29">
        <v>2437.4108527131784</v>
      </c>
      <c r="D160" s="29"/>
      <c r="E160" s="29">
        <v>2264.7546299093656</v>
      </c>
      <c r="F160" s="29"/>
      <c r="G160" s="29">
        <v>85</v>
      </c>
      <c r="H160" s="29"/>
      <c r="I160" s="31">
        <v>88.35</v>
      </c>
      <c r="J160" s="29"/>
      <c r="K160" s="29">
        <v>49</v>
      </c>
      <c r="L160" s="29"/>
      <c r="M160" s="29">
        <v>685826</v>
      </c>
      <c r="N160" s="29"/>
    </row>
    <row r="161" spans="1:14" s="28" customFormat="1" ht="12" customHeight="1">
      <c r="A161" s="343" t="s">
        <v>194</v>
      </c>
      <c r="B161" s="343"/>
      <c r="C161" s="29">
        <v>2693.1666666666665</v>
      </c>
      <c r="D161" s="29"/>
      <c r="E161" s="29">
        <v>1942.9015624999995</v>
      </c>
      <c r="F161" s="29"/>
      <c r="G161" s="29">
        <v>85</v>
      </c>
      <c r="H161" s="29"/>
      <c r="I161" s="31">
        <v>65.69</v>
      </c>
      <c r="J161" s="29"/>
      <c r="K161" s="29">
        <v>34</v>
      </c>
      <c r="L161" s="29"/>
      <c r="M161" s="29">
        <v>26318</v>
      </c>
      <c r="N161" s="29"/>
    </row>
    <row r="162" spans="1:14" s="28" customFormat="1" ht="12" customHeight="1">
      <c r="A162" s="343" t="s">
        <v>195</v>
      </c>
      <c r="B162" s="343"/>
      <c r="C162" s="29">
        <v>2214.2348690153567</v>
      </c>
      <c r="D162" s="29"/>
      <c r="E162" s="29">
        <v>3915.8397640653347</v>
      </c>
      <c r="F162" s="29"/>
      <c r="G162" s="29">
        <v>100</v>
      </c>
      <c r="H162" s="29"/>
      <c r="I162" s="31">
        <v>77.05</v>
      </c>
      <c r="J162" s="29"/>
      <c r="K162" s="29">
        <v>41</v>
      </c>
      <c r="L162" s="29"/>
      <c r="M162" s="29">
        <v>388644</v>
      </c>
      <c r="N162" s="29"/>
    </row>
    <row r="163" spans="1:14" s="28" customFormat="1" ht="12" customHeight="1">
      <c r="A163" s="344" t="s">
        <v>197</v>
      </c>
      <c r="B163" s="344"/>
      <c r="C163" s="37">
        <v>2445.7107142857144</v>
      </c>
      <c r="D163" s="37"/>
      <c r="E163" s="37">
        <v>8210.070999999998</v>
      </c>
      <c r="F163" s="37"/>
      <c r="G163" s="37">
        <v>100</v>
      </c>
      <c r="H163" s="37"/>
      <c r="I163" s="39">
        <v>62.41</v>
      </c>
      <c r="J163" s="37"/>
      <c r="K163" s="37">
        <v>32</v>
      </c>
      <c r="L163" s="37"/>
      <c r="M163" s="37">
        <v>265568</v>
      </c>
      <c r="N163" s="37"/>
    </row>
    <row r="164" spans="1:14" s="28" customFormat="1" ht="12" customHeight="1">
      <c r="A164" s="34"/>
      <c r="B164" s="34"/>
      <c r="C164" s="34"/>
      <c r="D164" s="34"/>
      <c r="E164" s="34"/>
      <c r="F164" s="34"/>
      <c r="G164" s="34"/>
      <c r="H164" s="34"/>
      <c r="I164" s="46"/>
      <c r="J164" s="34"/>
      <c r="K164" s="34"/>
      <c r="L164" s="34"/>
      <c r="M164" s="34"/>
      <c r="N164" s="34"/>
    </row>
    <row r="165" spans="1:14" s="28" customFormat="1" ht="12" customHeight="1">
      <c r="A165" s="342" t="s">
        <v>198</v>
      </c>
      <c r="B165" s="342"/>
      <c r="C165" s="25">
        <v>2388.281607204711</v>
      </c>
      <c r="D165" s="25"/>
      <c r="E165" s="25">
        <v>2401.897593674802</v>
      </c>
      <c r="F165" s="25"/>
      <c r="G165" s="25">
        <v>92.55175573721121</v>
      </c>
      <c r="H165" s="25"/>
      <c r="I165" s="25" t="s">
        <v>19</v>
      </c>
      <c r="J165" s="25"/>
      <c r="K165" s="25" t="s">
        <v>19</v>
      </c>
      <c r="L165" s="25"/>
      <c r="M165" s="25">
        <f>SUM(M166:M173)</f>
        <v>4180874</v>
      </c>
      <c r="N165" s="25"/>
    </row>
    <row r="166" spans="1:14" s="28" customFormat="1" ht="12" customHeight="1">
      <c r="A166" s="343" t="s">
        <v>628</v>
      </c>
      <c r="B166" s="343"/>
      <c r="C166" s="29">
        <v>2284.015804597701</v>
      </c>
      <c r="D166" s="29"/>
      <c r="E166" s="29">
        <v>3099.922252316466</v>
      </c>
      <c r="F166" s="29"/>
      <c r="G166" s="29">
        <v>100</v>
      </c>
      <c r="H166" s="29"/>
      <c r="I166" s="31">
        <v>70.67</v>
      </c>
      <c r="J166" s="29"/>
      <c r="K166" s="29">
        <v>37</v>
      </c>
      <c r="L166" s="29"/>
      <c r="M166" s="29">
        <v>1157610</v>
      </c>
      <c r="N166" s="29"/>
    </row>
    <row r="167" spans="1:14" s="28" customFormat="1" ht="12" customHeight="1">
      <c r="A167" s="343" t="s">
        <v>200</v>
      </c>
      <c r="B167" s="343"/>
      <c r="C167" s="29">
        <v>3256.38</v>
      </c>
      <c r="D167" s="29"/>
      <c r="E167" s="29">
        <v>51180.71981818181</v>
      </c>
      <c r="F167" s="29"/>
      <c r="G167" s="29">
        <v>100</v>
      </c>
      <c r="H167" s="29"/>
      <c r="I167" s="31">
        <v>67.4</v>
      </c>
      <c r="J167" s="29"/>
      <c r="K167" s="29">
        <v>35</v>
      </c>
      <c r="L167" s="29"/>
      <c r="M167" s="29">
        <v>7639</v>
      </c>
      <c r="N167" s="29"/>
    </row>
    <row r="168" spans="1:14" s="28" customFormat="1" ht="12" customHeight="1">
      <c r="A168" s="343" t="s">
        <v>201</v>
      </c>
      <c r="B168" s="343"/>
      <c r="C168" s="29">
        <v>2655.1346153846152</v>
      </c>
      <c r="D168" s="29"/>
      <c r="E168" s="29">
        <v>9150.234399999994</v>
      </c>
      <c r="F168" s="29"/>
      <c r="G168" s="29">
        <v>100</v>
      </c>
      <c r="H168" s="29"/>
      <c r="I168" s="31">
        <v>56.88</v>
      </c>
      <c r="J168" s="29"/>
      <c r="K168" s="29">
        <v>28</v>
      </c>
      <c r="L168" s="29"/>
      <c r="M168" s="29">
        <v>8224</v>
      </c>
      <c r="N168" s="29"/>
    </row>
    <row r="169" spans="1:14" s="28" customFormat="1" ht="12" customHeight="1">
      <c r="A169" s="343" t="s">
        <v>202</v>
      </c>
      <c r="B169" s="343"/>
      <c r="C169" s="29">
        <v>2639.1272727272726</v>
      </c>
      <c r="D169" s="29"/>
      <c r="E169" s="29">
        <v>1575.4424528301893</v>
      </c>
      <c r="F169" s="29"/>
      <c r="G169" s="29">
        <v>100</v>
      </c>
      <c r="H169" s="29"/>
      <c r="I169" s="31">
        <v>59.85</v>
      </c>
      <c r="J169" s="29"/>
      <c r="K169" s="29">
        <v>30</v>
      </c>
      <c r="L169" s="29"/>
      <c r="M169" s="29">
        <v>33286</v>
      </c>
      <c r="N169" s="29"/>
    </row>
    <row r="170" spans="1:14" s="28" customFormat="1" ht="12" customHeight="1">
      <c r="A170" s="343" t="s">
        <v>203</v>
      </c>
      <c r="B170" s="343"/>
      <c r="C170" s="29">
        <v>2384.1607290803645</v>
      </c>
      <c r="D170" s="29"/>
      <c r="E170" s="29">
        <v>572.6408264462804</v>
      </c>
      <c r="F170" s="29"/>
      <c r="G170" s="29">
        <v>87.5</v>
      </c>
      <c r="H170" s="29"/>
      <c r="I170" s="31">
        <v>66.43</v>
      </c>
      <c r="J170" s="29"/>
      <c r="K170" s="29">
        <v>34</v>
      </c>
      <c r="L170" s="29"/>
      <c r="M170" s="29">
        <v>676866</v>
      </c>
      <c r="N170" s="29"/>
    </row>
    <row r="171" spans="1:14" s="28" customFormat="1" ht="12" customHeight="1">
      <c r="A171" s="343" t="s">
        <v>205</v>
      </c>
      <c r="B171" s="343"/>
      <c r="C171" s="29">
        <v>2462.0305206463195</v>
      </c>
      <c r="D171" s="29"/>
      <c r="E171" s="29">
        <v>4807.474504504505</v>
      </c>
      <c r="F171" s="29"/>
      <c r="G171" s="29">
        <v>95</v>
      </c>
      <c r="H171" s="29"/>
      <c r="I171" s="31">
        <v>62.52</v>
      </c>
      <c r="J171" s="29"/>
      <c r="K171" s="29">
        <v>32</v>
      </c>
      <c r="L171" s="29"/>
      <c r="M171" s="29">
        <v>203505</v>
      </c>
      <c r="N171" s="29"/>
    </row>
    <row r="172" spans="1:14" s="28" customFormat="1" ht="12" customHeight="1">
      <c r="A172" s="343" t="s">
        <v>206</v>
      </c>
      <c r="B172" s="343"/>
      <c r="C172" s="29">
        <v>2603.3555555555554</v>
      </c>
      <c r="D172" s="29"/>
      <c r="E172" s="29">
        <v>-922.6352272727271</v>
      </c>
      <c r="F172" s="29"/>
      <c r="G172" s="29">
        <v>85</v>
      </c>
      <c r="H172" s="29"/>
      <c r="I172" s="31">
        <v>66.12</v>
      </c>
      <c r="J172" s="29"/>
      <c r="K172" s="29">
        <v>34</v>
      </c>
      <c r="L172" s="29"/>
      <c r="M172" s="29">
        <v>2143</v>
      </c>
      <c r="N172" s="29"/>
    </row>
    <row r="173" spans="1:14" s="28" customFormat="1" ht="12" customHeight="1">
      <c r="A173" s="344" t="s">
        <v>207</v>
      </c>
      <c r="B173" s="344"/>
      <c r="C173" s="37">
        <v>2399.985927152318</v>
      </c>
      <c r="D173" s="37"/>
      <c r="E173" s="37">
        <v>1204.5145915032672</v>
      </c>
      <c r="F173" s="37"/>
      <c r="G173" s="37">
        <v>90</v>
      </c>
      <c r="H173" s="37"/>
      <c r="I173" s="39">
        <v>68.19</v>
      </c>
      <c r="J173" s="37"/>
      <c r="K173" s="37">
        <v>35</v>
      </c>
      <c r="L173" s="37"/>
      <c r="M173" s="37">
        <v>2091601</v>
      </c>
      <c r="N173" s="37"/>
    </row>
    <row r="174" spans="1:14" s="28" customFormat="1" ht="12" customHeight="1">
      <c r="A174" s="34"/>
      <c r="B174" s="34"/>
      <c r="C174" s="34"/>
      <c r="D174" s="34"/>
      <c r="E174" s="34"/>
      <c r="F174" s="34"/>
      <c r="G174" s="34"/>
      <c r="H174" s="34"/>
      <c r="I174" s="46"/>
      <c r="J174" s="34"/>
      <c r="K174" s="34"/>
      <c r="L174" s="34"/>
      <c r="M174" s="34"/>
      <c r="N174" s="34"/>
    </row>
    <row r="175" spans="1:14" s="28" customFormat="1" ht="12" customHeight="1">
      <c r="A175" s="342" t="s">
        <v>208</v>
      </c>
      <c r="B175" s="342"/>
      <c r="C175" s="25">
        <v>2568.1963650069097</v>
      </c>
      <c r="D175" s="25"/>
      <c r="E175" s="25">
        <v>2551.3175277949986</v>
      </c>
      <c r="F175" s="25"/>
      <c r="G175" s="25">
        <v>90.33191381441421</v>
      </c>
      <c r="H175" s="25"/>
      <c r="I175" s="25" t="s">
        <v>19</v>
      </c>
      <c r="J175" s="25"/>
      <c r="K175" s="25" t="s">
        <v>19</v>
      </c>
      <c r="L175" s="25"/>
      <c r="M175" s="25">
        <f>SUM(M176:M192)</f>
        <v>11395942</v>
      </c>
      <c r="N175" s="25"/>
    </row>
    <row r="176" spans="1:14" s="28" customFormat="1" ht="12" customHeight="1">
      <c r="A176" s="343" t="s">
        <v>209</v>
      </c>
      <c r="B176" s="343"/>
      <c r="C176" s="29">
        <v>2374.4181335905473</v>
      </c>
      <c r="D176" s="29"/>
      <c r="E176" s="29">
        <v>592.676964582838</v>
      </c>
      <c r="F176" s="29"/>
      <c r="G176" s="29">
        <v>87</v>
      </c>
      <c r="H176" s="29"/>
      <c r="I176" s="31">
        <v>81.08</v>
      </c>
      <c r="J176" s="29"/>
      <c r="K176" s="29">
        <v>44</v>
      </c>
      <c r="L176" s="29"/>
      <c r="M176" s="29">
        <v>1333038</v>
      </c>
      <c r="N176" s="29"/>
    </row>
    <row r="177" spans="1:14" s="28" customFormat="1" ht="12" customHeight="1">
      <c r="A177" s="343" t="s">
        <v>210</v>
      </c>
      <c r="B177" s="343"/>
      <c r="C177" s="29">
        <v>2783.183456136311</v>
      </c>
      <c r="D177" s="29"/>
      <c r="E177" s="29">
        <v>3031.3664079505093</v>
      </c>
      <c r="F177" s="29"/>
      <c r="G177" s="29">
        <v>95</v>
      </c>
      <c r="H177" s="29"/>
      <c r="I177" s="31">
        <v>82.01</v>
      </c>
      <c r="J177" s="29"/>
      <c r="K177" s="29">
        <v>45</v>
      </c>
      <c r="L177" s="29"/>
      <c r="M177" s="29">
        <v>2049203</v>
      </c>
      <c r="N177" s="29"/>
    </row>
    <row r="178" spans="1:14" s="28" customFormat="1" ht="12" customHeight="1">
      <c r="A178" s="343" t="s">
        <v>211</v>
      </c>
      <c r="B178" s="343"/>
      <c r="C178" s="29">
        <v>2245.1188630490956</v>
      </c>
      <c r="D178" s="29"/>
      <c r="E178" s="29">
        <v>1924.2420831565548</v>
      </c>
      <c r="F178" s="29"/>
      <c r="G178" s="29">
        <v>85</v>
      </c>
      <c r="H178" s="29"/>
      <c r="I178" s="31">
        <v>77.99</v>
      </c>
      <c r="J178" s="29"/>
      <c r="K178" s="29">
        <v>42</v>
      </c>
      <c r="L178" s="29"/>
      <c r="M178" s="29">
        <v>818875</v>
      </c>
      <c r="N178" s="29"/>
    </row>
    <row r="179" spans="1:14" s="28" customFormat="1" ht="12" customHeight="1">
      <c r="A179" s="343" t="s">
        <v>212</v>
      </c>
      <c r="B179" s="343"/>
      <c r="C179" s="29">
        <v>2430.909885931559</v>
      </c>
      <c r="D179" s="29"/>
      <c r="E179" s="29">
        <v>1611.4061618411288</v>
      </c>
      <c r="F179" s="29"/>
      <c r="G179" s="29">
        <v>95</v>
      </c>
      <c r="H179" s="29"/>
      <c r="I179" s="31">
        <v>83.57</v>
      </c>
      <c r="J179" s="29"/>
      <c r="K179" s="29">
        <v>46</v>
      </c>
      <c r="L179" s="29"/>
      <c r="M179" s="29">
        <v>583312</v>
      </c>
      <c r="N179" s="29"/>
    </row>
    <row r="180" spans="1:14" s="28" customFormat="1" ht="12" customHeight="1">
      <c r="A180" s="343" t="s">
        <v>213</v>
      </c>
      <c r="B180" s="343"/>
      <c r="C180" s="29">
        <v>2475.9379712965215</v>
      </c>
      <c r="D180" s="29"/>
      <c r="E180" s="29">
        <v>2122.0005150678357</v>
      </c>
      <c r="F180" s="29"/>
      <c r="G180" s="29">
        <v>85</v>
      </c>
      <c r="H180" s="29"/>
      <c r="I180" s="31">
        <v>82.22</v>
      </c>
      <c r="J180" s="29"/>
      <c r="K180" s="29">
        <v>45</v>
      </c>
      <c r="L180" s="29"/>
      <c r="M180" s="29">
        <v>2400217</v>
      </c>
      <c r="N180" s="29"/>
    </row>
    <row r="181" spans="1:14" s="28" customFormat="1" ht="12" customHeight="1">
      <c r="A181" s="343" t="s">
        <v>214</v>
      </c>
      <c r="B181" s="343"/>
      <c r="C181" s="29">
        <v>2397.913373860182</v>
      </c>
      <c r="D181" s="29"/>
      <c r="E181" s="29">
        <v>5690.69634502924</v>
      </c>
      <c r="F181" s="29"/>
      <c r="G181" s="29">
        <v>100</v>
      </c>
      <c r="H181" s="29"/>
      <c r="I181" s="31">
        <v>75.22</v>
      </c>
      <c r="J181" s="29"/>
      <c r="K181" s="29">
        <v>40</v>
      </c>
      <c r="L181" s="29"/>
      <c r="M181" s="29">
        <v>461865</v>
      </c>
      <c r="N181" s="29"/>
    </row>
    <row r="182" spans="1:14" s="28" customFormat="1" ht="12" customHeight="1">
      <c r="A182" s="343" t="s">
        <v>215</v>
      </c>
      <c r="B182" s="343"/>
      <c r="C182" s="29">
        <v>2389.5666199158486</v>
      </c>
      <c r="D182" s="29"/>
      <c r="E182" s="29">
        <v>9802.176094182827</v>
      </c>
      <c r="F182" s="29"/>
      <c r="G182" s="29">
        <v>97</v>
      </c>
      <c r="H182" s="29"/>
      <c r="I182" s="31">
        <v>70.74</v>
      </c>
      <c r="J182" s="29"/>
      <c r="K182" s="29">
        <v>37</v>
      </c>
      <c r="L182" s="29"/>
      <c r="M182" s="29">
        <v>404611</v>
      </c>
      <c r="N182" s="29"/>
    </row>
    <row r="183" spans="1:14" s="28" customFormat="1" ht="12" customHeight="1">
      <c r="A183" s="343" t="s">
        <v>216</v>
      </c>
      <c r="B183" s="343"/>
      <c r="C183" s="29">
        <v>2316.8573232323233</v>
      </c>
      <c r="D183" s="29"/>
      <c r="E183" s="29">
        <v>5018.805105328377</v>
      </c>
      <c r="F183" s="29"/>
      <c r="G183" s="29">
        <v>100</v>
      </c>
      <c r="H183" s="29"/>
      <c r="I183" s="31">
        <v>73.31</v>
      </c>
      <c r="J183" s="29"/>
      <c r="K183" s="29">
        <v>39</v>
      </c>
      <c r="L183" s="29"/>
      <c r="M183" s="29">
        <v>124628</v>
      </c>
      <c r="N183" s="29"/>
    </row>
    <row r="184" spans="1:14" s="28" customFormat="1" ht="12" customHeight="1">
      <c r="A184" s="343" t="s">
        <v>217</v>
      </c>
      <c r="B184" s="343"/>
      <c r="C184" s="29">
        <v>2277.4811827956987</v>
      </c>
      <c r="D184" s="29"/>
      <c r="E184" s="29">
        <v>1933.1452602739723</v>
      </c>
      <c r="F184" s="29"/>
      <c r="G184" s="29">
        <v>92</v>
      </c>
      <c r="H184" s="29"/>
      <c r="I184" s="31">
        <v>62.73</v>
      </c>
      <c r="J184" s="29"/>
      <c r="K184" s="29">
        <v>32</v>
      </c>
      <c r="L184" s="29"/>
      <c r="M184" s="29">
        <v>263047</v>
      </c>
      <c r="N184" s="29"/>
    </row>
    <row r="185" spans="1:14" s="28" customFormat="1" ht="12" customHeight="1">
      <c r="A185" s="343" t="s">
        <v>218</v>
      </c>
      <c r="B185" s="343"/>
      <c r="C185" s="29">
        <v>2339.098832684825</v>
      </c>
      <c r="D185" s="29"/>
      <c r="E185" s="29">
        <v>4030.770513983371</v>
      </c>
      <c r="F185" s="29"/>
      <c r="G185" s="29">
        <v>95</v>
      </c>
      <c r="H185" s="29"/>
      <c r="I185" s="31">
        <v>74.43</v>
      </c>
      <c r="J185" s="29"/>
      <c r="K185" s="29">
        <v>40</v>
      </c>
      <c r="L185" s="29"/>
      <c r="M185" s="29">
        <v>378229</v>
      </c>
      <c r="N185" s="29"/>
    </row>
    <row r="186" spans="1:14" s="28" customFormat="1" ht="12" customHeight="1">
      <c r="A186" s="343" t="s">
        <v>220</v>
      </c>
      <c r="B186" s="343"/>
      <c r="C186" s="29">
        <v>2620.6106194690265</v>
      </c>
      <c r="D186" s="29"/>
      <c r="E186" s="29">
        <v>9534.154444444443</v>
      </c>
      <c r="F186" s="29"/>
      <c r="G186" s="29">
        <v>100</v>
      </c>
      <c r="H186" s="29"/>
      <c r="I186" s="31">
        <v>65.02</v>
      </c>
      <c r="J186" s="29"/>
      <c r="K186" s="29">
        <v>33</v>
      </c>
      <c r="L186" s="29"/>
      <c r="M186" s="29">
        <v>129506</v>
      </c>
      <c r="N186" s="29"/>
    </row>
    <row r="187" spans="1:14" s="28" customFormat="1" ht="12" customHeight="1">
      <c r="A187" s="343" t="s">
        <v>221</v>
      </c>
      <c r="B187" s="343"/>
      <c r="C187" s="29">
        <v>2444.558764540714</v>
      </c>
      <c r="D187" s="29"/>
      <c r="E187" s="29">
        <v>2682.8701629169905</v>
      </c>
      <c r="F187" s="29"/>
      <c r="G187" s="29">
        <v>87</v>
      </c>
      <c r="H187" s="29"/>
      <c r="I187" s="31">
        <v>79.05</v>
      </c>
      <c r="J187" s="29"/>
      <c r="K187" s="29">
        <v>43</v>
      </c>
      <c r="L187" s="29"/>
      <c r="M187" s="29">
        <v>1187889</v>
      </c>
      <c r="N187" s="29"/>
    </row>
    <row r="188" spans="1:14" s="28" customFormat="1" ht="12" customHeight="1">
      <c r="A188" s="343" t="s">
        <v>222</v>
      </c>
      <c r="B188" s="343"/>
      <c r="C188" s="29">
        <v>2339.449275362319</v>
      </c>
      <c r="D188" s="29"/>
      <c r="E188" s="29">
        <v>2723.9687344028525</v>
      </c>
      <c r="F188" s="29"/>
      <c r="G188" s="29">
        <v>85</v>
      </c>
      <c r="H188" s="29"/>
      <c r="I188" s="31">
        <v>73.54</v>
      </c>
      <c r="J188" s="29"/>
      <c r="K188" s="29">
        <v>39</v>
      </c>
      <c r="L188" s="29"/>
      <c r="M188" s="29">
        <v>180259</v>
      </c>
      <c r="N188" s="29"/>
    </row>
    <row r="189" spans="1:14" s="28" customFormat="1" ht="12" customHeight="1">
      <c r="A189" s="343" t="s">
        <v>223</v>
      </c>
      <c r="B189" s="343"/>
      <c r="C189" s="29">
        <v>3099.334525939177</v>
      </c>
      <c r="D189" s="29"/>
      <c r="E189" s="29">
        <v>9438.078099467142</v>
      </c>
      <c r="F189" s="29"/>
      <c r="G189" s="29">
        <v>100</v>
      </c>
      <c r="H189" s="29"/>
      <c r="I189" s="31">
        <v>92.35</v>
      </c>
      <c r="J189" s="29"/>
      <c r="K189" s="29">
        <v>52</v>
      </c>
      <c r="L189" s="29"/>
      <c r="M189" s="29">
        <v>-119730</v>
      </c>
      <c r="N189" s="29"/>
    </row>
    <row r="190" spans="1:14" s="28" customFormat="1" ht="12" customHeight="1">
      <c r="A190" s="343" t="s">
        <v>224</v>
      </c>
      <c r="B190" s="343"/>
      <c r="C190" s="29">
        <v>3017.619215513442</v>
      </c>
      <c r="D190" s="29"/>
      <c r="E190" s="29">
        <v>39.13014304291267</v>
      </c>
      <c r="F190" s="230">
        <v>8</v>
      </c>
      <c r="G190" s="29">
        <v>70</v>
      </c>
      <c r="H190" s="29"/>
      <c r="I190" s="31">
        <v>100.22</v>
      </c>
      <c r="J190" s="29"/>
      <c r="K190" s="29">
        <v>57</v>
      </c>
      <c r="L190" s="29"/>
      <c r="M190" s="29">
        <v>55933</v>
      </c>
      <c r="N190" s="29"/>
    </row>
    <row r="191" spans="1:14" s="28" customFormat="1" ht="12" customHeight="1">
      <c r="A191" s="343" t="s">
        <v>225</v>
      </c>
      <c r="B191" s="343"/>
      <c r="C191" s="29">
        <v>2247.1930693069307</v>
      </c>
      <c r="D191" s="29"/>
      <c r="E191" s="29">
        <v>6039.63791262136</v>
      </c>
      <c r="F191" s="29"/>
      <c r="G191" s="29">
        <v>95</v>
      </c>
      <c r="H191" s="29"/>
      <c r="I191" s="31">
        <v>60.66</v>
      </c>
      <c r="J191" s="29"/>
      <c r="K191" s="29">
        <v>30</v>
      </c>
      <c r="L191" s="29"/>
      <c r="M191" s="29">
        <v>96628</v>
      </c>
      <c r="N191" s="29"/>
    </row>
    <row r="192" spans="1:14" s="28" customFormat="1" ht="12" customHeight="1">
      <c r="A192" s="344" t="s">
        <v>226</v>
      </c>
      <c r="B192" s="344"/>
      <c r="C192" s="37">
        <v>2226.821393523062</v>
      </c>
      <c r="D192" s="37"/>
      <c r="E192" s="37">
        <v>1358.0688785347027</v>
      </c>
      <c r="F192" s="37"/>
      <c r="G192" s="37">
        <v>90</v>
      </c>
      <c r="H192" s="37"/>
      <c r="I192" s="39">
        <v>88.99</v>
      </c>
      <c r="J192" s="37"/>
      <c r="K192" s="37">
        <v>49</v>
      </c>
      <c r="L192" s="37"/>
      <c r="M192" s="37">
        <v>1048432</v>
      </c>
      <c r="N192" s="37"/>
    </row>
    <row r="193" spans="1:14" s="28" customFormat="1" ht="12" customHeight="1">
      <c r="A193" s="34"/>
      <c r="B193" s="34"/>
      <c r="C193" s="34"/>
      <c r="D193" s="34"/>
      <c r="E193" s="34"/>
      <c r="F193" s="34"/>
      <c r="G193" s="34"/>
      <c r="H193" s="34"/>
      <c r="I193" s="46"/>
      <c r="J193" s="34"/>
      <c r="K193" s="34"/>
      <c r="L193" s="34"/>
      <c r="M193" s="34"/>
      <c r="N193" s="34"/>
    </row>
    <row r="194" spans="1:14" s="28" customFormat="1" ht="12" customHeight="1">
      <c r="A194" s="342" t="s">
        <v>227</v>
      </c>
      <c r="B194" s="342"/>
      <c r="C194" s="25">
        <v>2288.329350564903</v>
      </c>
      <c r="D194" s="25"/>
      <c r="E194" s="25">
        <v>3783.9763914299465</v>
      </c>
      <c r="F194" s="25"/>
      <c r="G194" s="25">
        <v>96.87225307252854</v>
      </c>
      <c r="H194" s="25"/>
      <c r="I194" s="25" t="s">
        <v>19</v>
      </c>
      <c r="J194" s="25"/>
      <c r="K194" s="25" t="s">
        <v>19</v>
      </c>
      <c r="L194" s="25"/>
      <c r="M194" s="25">
        <f>SUM(M195:M200)</f>
        <v>10291740</v>
      </c>
      <c r="N194" s="25"/>
    </row>
    <row r="195" spans="1:14" s="28" customFormat="1" ht="12" customHeight="1">
      <c r="A195" s="343" t="s">
        <v>228</v>
      </c>
      <c r="B195" s="343"/>
      <c r="C195" s="29">
        <v>2320.8646464646463</v>
      </c>
      <c r="D195" s="29"/>
      <c r="E195" s="29">
        <v>3938.784328059948</v>
      </c>
      <c r="F195" s="29"/>
      <c r="G195" s="29">
        <v>95</v>
      </c>
      <c r="H195" s="29"/>
      <c r="I195" s="31">
        <v>71.82</v>
      </c>
      <c r="J195" s="29"/>
      <c r="K195" s="29">
        <v>38</v>
      </c>
      <c r="L195" s="29"/>
      <c r="M195" s="29">
        <v>5015882</v>
      </c>
      <c r="N195" s="29"/>
    </row>
    <row r="196" spans="1:14" s="28" customFormat="1" ht="12" customHeight="1">
      <c r="A196" s="343" t="s">
        <v>229</v>
      </c>
      <c r="B196" s="343"/>
      <c r="C196" s="29">
        <v>2257.5003937007873</v>
      </c>
      <c r="D196" s="29"/>
      <c r="E196" s="29">
        <v>3289.255882809467</v>
      </c>
      <c r="F196" s="29"/>
      <c r="G196" s="29">
        <v>100</v>
      </c>
      <c r="H196" s="29"/>
      <c r="I196" s="31">
        <v>72.41</v>
      </c>
      <c r="J196" s="29"/>
      <c r="K196" s="29">
        <v>38</v>
      </c>
      <c r="L196" s="29"/>
      <c r="M196" s="29">
        <v>1906561</v>
      </c>
      <c r="N196" s="29"/>
    </row>
    <row r="197" spans="1:14" s="28" customFormat="1" ht="12" customHeight="1">
      <c r="A197" s="343" t="s">
        <v>230</v>
      </c>
      <c r="B197" s="343"/>
      <c r="C197" s="29">
        <v>2270.9773462783173</v>
      </c>
      <c r="D197" s="29"/>
      <c r="E197" s="29">
        <v>4755.991547049442</v>
      </c>
      <c r="F197" s="29"/>
      <c r="G197" s="29">
        <v>100</v>
      </c>
      <c r="H197" s="29"/>
      <c r="I197" s="31">
        <v>66.08</v>
      </c>
      <c r="J197" s="29"/>
      <c r="K197" s="29">
        <v>34</v>
      </c>
      <c r="L197" s="29"/>
      <c r="M197" s="29">
        <v>628771</v>
      </c>
      <c r="N197" s="29"/>
    </row>
    <row r="198" spans="1:14" s="28" customFormat="1" ht="12" customHeight="1">
      <c r="A198" s="343" t="s">
        <v>231</v>
      </c>
      <c r="B198" s="343"/>
      <c r="C198" s="29">
        <v>2088.239786856128</v>
      </c>
      <c r="D198" s="29"/>
      <c r="E198" s="29">
        <v>6180.097644991212</v>
      </c>
      <c r="F198" s="29"/>
      <c r="G198" s="29">
        <v>100</v>
      </c>
      <c r="H198" s="29"/>
      <c r="I198" s="31">
        <v>67.05</v>
      </c>
      <c r="J198" s="29"/>
      <c r="K198" s="29">
        <v>35</v>
      </c>
      <c r="L198" s="29"/>
      <c r="M198" s="29">
        <v>451677</v>
      </c>
      <c r="N198" s="29"/>
    </row>
    <row r="199" spans="1:14" s="28" customFormat="1" ht="12" customHeight="1">
      <c r="A199" s="343" t="s">
        <v>232</v>
      </c>
      <c r="B199" s="343"/>
      <c r="C199" s="29">
        <v>2352.145768993206</v>
      </c>
      <c r="D199" s="29"/>
      <c r="E199" s="29">
        <v>2730.526008454106</v>
      </c>
      <c r="F199" s="29"/>
      <c r="G199" s="29">
        <v>95</v>
      </c>
      <c r="H199" s="29"/>
      <c r="I199" s="31">
        <v>75</v>
      </c>
      <c r="J199" s="29"/>
      <c r="K199" s="29">
        <v>40</v>
      </c>
      <c r="L199" s="29"/>
      <c r="M199" s="29">
        <v>1335396</v>
      </c>
      <c r="N199" s="29"/>
    </row>
    <row r="200" spans="1:14" s="28" customFormat="1" ht="12" customHeight="1">
      <c r="A200" s="344" t="s">
        <v>233</v>
      </c>
      <c r="B200" s="344"/>
      <c r="C200" s="37">
        <v>2195.564027370479</v>
      </c>
      <c r="D200" s="37"/>
      <c r="E200" s="37">
        <v>3897.7316731517503</v>
      </c>
      <c r="F200" s="37"/>
      <c r="G200" s="37">
        <v>100</v>
      </c>
      <c r="H200" s="37"/>
      <c r="I200" s="39">
        <v>70.98</v>
      </c>
      <c r="J200" s="37"/>
      <c r="K200" s="37">
        <v>37</v>
      </c>
      <c r="L200" s="37"/>
      <c r="M200" s="37">
        <v>953453</v>
      </c>
      <c r="N200" s="37"/>
    </row>
    <row r="201" spans="1:14" s="28" customFormat="1" ht="12" customHeight="1">
      <c r="A201" s="34"/>
      <c r="B201" s="34"/>
      <c r="C201" s="34"/>
      <c r="D201" s="34"/>
      <c r="E201" s="34"/>
      <c r="F201" s="34"/>
      <c r="G201" s="34"/>
      <c r="H201" s="34"/>
      <c r="I201" s="46"/>
      <c r="J201" s="34"/>
      <c r="K201" s="34"/>
      <c r="L201" s="34"/>
      <c r="M201" s="34"/>
      <c r="N201" s="34"/>
    </row>
    <row r="202" spans="1:14" s="28" customFormat="1" ht="12" customHeight="1">
      <c r="A202" s="342" t="s">
        <v>234</v>
      </c>
      <c r="B202" s="342"/>
      <c r="C202" s="25">
        <v>2373.1180444444444</v>
      </c>
      <c r="D202" s="25"/>
      <c r="E202" s="25">
        <v>2796.9956624999995</v>
      </c>
      <c r="F202" s="25"/>
      <c r="G202" s="25">
        <v>96.6513954373723</v>
      </c>
      <c r="H202" s="25"/>
      <c r="I202" s="25" t="s">
        <v>19</v>
      </c>
      <c r="J202" s="25"/>
      <c r="K202" s="25" t="s">
        <v>19</v>
      </c>
      <c r="L202" s="25"/>
      <c r="M202" s="25">
        <f>SUM(M203:M205)</f>
        <v>4051194</v>
      </c>
      <c r="N202" s="25"/>
    </row>
    <row r="203" spans="1:14" s="28" customFormat="1" ht="12" customHeight="1">
      <c r="A203" s="343" t="s">
        <v>235</v>
      </c>
      <c r="B203" s="343"/>
      <c r="C203" s="29">
        <v>2432.985342019544</v>
      </c>
      <c r="D203" s="29"/>
      <c r="E203" s="29">
        <v>3348.9931243243236</v>
      </c>
      <c r="F203" s="29"/>
      <c r="G203" s="29">
        <v>95</v>
      </c>
      <c r="H203" s="29"/>
      <c r="I203" s="31">
        <v>64.99</v>
      </c>
      <c r="J203" s="29"/>
      <c r="K203" s="29">
        <v>33</v>
      </c>
      <c r="L203" s="29"/>
      <c r="M203" s="29">
        <v>1571088</v>
      </c>
      <c r="N203" s="29"/>
    </row>
    <row r="204" spans="1:14" s="28" customFormat="1" ht="12" customHeight="1">
      <c r="A204" s="343" t="s">
        <v>236</v>
      </c>
      <c r="B204" s="343"/>
      <c r="C204" s="29">
        <v>2453.426953567384</v>
      </c>
      <c r="D204" s="29"/>
      <c r="E204" s="29">
        <v>1088.1731332948643</v>
      </c>
      <c r="F204" s="29"/>
      <c r="G204" s="29">
        <v>95</v>
      </c>
      <c r="H204" s="29"/>
      <c r="I204" s="31">
        <v>68.23</v>
      </c>
      <c r="J204" s="29"/>
      <c r="K204" s="29">
        <v>35</v>
      </c>
      <c r="L204" s="29"/>
      <c r="M204" s="29">
        <v>799059</v>
      </c>
      <c r="N204" s="29"/>
    </row>
    <row r="205" spans="1:14" s="28" customFormat="1" ht="12" customHeight="1">
      <c r="A205" s="349" t="s">
        <v>694</v>
      </c>
      <c r="B205" s="349"/>
      <c r="C205" s="47">
        <v>2248.1298958849775</v>
      </c>
      <c r="D205" s="231">
        <v>13</v>
      </c>
      <c r="E205" s="47">
        <v>3759</v>
      </c>
      <c r="F205" s="231">
        <v>13</v>
      </c>
      <c r="G205" s="47" t="s">
        <v>19</v>
      </c>
      <c r="H205" s="231">
        <v>13</v>
      </c>
      <c r="I205" s="49">
        <v>65.45</v>
      </c>
      <c r="J205" s="47"/>
      <c r="K205" s="47">
        <v>34</v>
      </c>
      <c r="L205" s="47"/>
      <c r="M205" s="47">
        <v>1681047</v>
      </c>
      <c r="N205" s="231">
        <v>13</v>
      </c>
    </row>
    <row r="206" spans="1:14" s="28" customFormat="1" ht="12" customHeight="1">
      <c r="A206" s="34"/>
      <c r="B206" s="34"/>
      <c r="C206" s="34"/>
      <c r="D206" s="34"/>
      <c r="E206" s="34"/>
      <c r="F206" s="34"/>
      <c r="G206" s="34"/>
      <c r="H206" s="34"/>
      <c r="I206" s="46"/>
      <c r="J206" s="34"/>
      <c r="K206" s="34"/>
      <c r="L206" s="34"/>
      <c r="M206" s="34"/>
      <c r="N206" s="34"/>
    </row>
    <row r="207" spans="1:14" s="28" customFormat="1" ht="12" customHeight="1">
      <c r="A207" s="342" t="s">
        <v>240</v>
      </c>
      <c r="B207" s="342"/>
      <c r="C207" s="25">
        <v>2426.511315417256</v>
      </c>
      <c r="D207" s="25"/>
      <c r="E207" s="25">
        <v>4572.743535894842</v>
      </c>
      <c r="F207" s="25"/>
      <c r="G207" s="25">
        <v>93.64673761306787</v>
      </c>
      <c r="H207" s="25"/>
      <c r="I207" s="25" t="s">
        <v>19</v>
      </c>
      <c r="J207" s="25"/>
      <c r="K207" s="25" t="s">
        <v>19</v>
      </c>
      <c r="L207" s="25"/>
      <c r="M207" s="25">
        <f>SUM(M208:M218)</f>
        <v>5213850</v>
      </c>
      <c r="N207" s="25"/>
    </row>
    <row r="208" spans="1:14" s="28" customFormat="1" ht="12" customHeight="1">
      <c r="A208" s="343" t="s">
        <v>241</v>
      </c>
      <c r="B208" s="343"/>
      <c r="C208" s="29">
        <v>2429.3536737235368</v>
      </c>
      <c r="D208" s="29"/>
      <c r="E208" s="29">
        <v>5820.437346437346</v>
      </c>
      <c r="F208" s="29"/>
      <c r="G208" s="29">
        <v>95</v>
      </c>
      <c r="H208" s="29"/>
      <c r="I208" s="31">
        <v>69.18</v>
      </c>
      <c r="J208" s="29"/>
      <c r="K208" s="29">
        <v>36</v>
      </c>
      <c r="L208" s="29"/>
      <c r="M208" s="29">
        <v>509762</v>
      </c>
      <c r="N208" s="29"/>
    </row>
    <row r="209" spans="1:14" s="28" customFormat="1" ht="12" customHeight="1">
      <c r="A209" s="343" t="s">
        <v>243</v>
      </c>
      <c r="B209" s="343"/>
      <c r="C209" s="29">
        <v>4245.128571428571</v>
      </c>
      <c r="D209" s="29"/>
      <c r="E209" s="29">
        <v>8402.360317460316</v>
      </c>
      <c r="F209" s="29"/>
      <c r="G209" s="29">
        <v>70</v>
      </c>
      <c r="H209" s="29"/>
      <c r="I209" s="31">
        <v>100.32</v>
      </c>
      <c r="J209" s="29"/>
      <c r="K209" s="29">
        <v>57</v>
      </c>
      <c r="L209" s="29"/>
      <c r="M209" s="29">
        <v>179</v>
      </c>
      <c r="N209" s="29"/>
    </row>
    <row r="210" spans="1:14" s="28" customFormat="1" ht="12" customHeight="1">
      <c r="A210" s="343" t="s">
        <v>244</v>
      </c>
      <c r="B210" s="343"/>
      <c r="C210" s="29">
        <v>2042.1375126390294</v>
      </c>
      <c r="D210" s="29"/>
      <c r="E210" s="29">
        <v>6371.245437881873</v>
      </c>
      <c r="F210" s="29"/>
      <c r="G210" s="29">
        <v>100</v>
      </c>
      <c r="H210" s="29"/>
      <c r="I210" s="31">
        <v>70.19</v>
      </c>
      <c r="J210" s="29"/>
      <c r="K210" s="29">
        <v>37</v>
      </c>
      <c r="L210" s="29"/>
      <c r="M210" s="29">
        <v>175148</v>
      </c>
      <c r="N210" s="29"/>
    </row>
    <row r="211" spans="1:14" s="28" customFormat="1" ht="12" customHeight="1">
      <c r="A211" s="343" t="s">
        <v>249</v>
      </c>
      <c r="B211" s="343"/>
      <c r="C211" s="29">
        <v>2670.1807909604518</v>
      </c>
      <c r="D211" s="29"/>
      <c r="E211" s="29">
        <v>-2578.3242011834313</v>
      </c>
      <c r="F211" s="29"/>
      <c r="G211" s="29">
        <v>68</v>
      </c>
      <c r="H211" s="29"/>
      <c r="I211" s="31">
        <v>86.57</v>
      </c>
      <c r="J211" s="29"/>
      <c r="K211" s="29">
        <v>48</v>
      </c>
      <c r="L211" s="29"/>
      <c r="M211" s="29">
        <v>0</v>
      </c>
      <c r="N211" s="29"/>
    </row>
    <row r="212" spans="1:14" s="28" customFormat="1" ht="12" customHeight="1">
      <c r="A212" s="343" t="s">
        <v>250</v>
      </c>
      <c r="B212" s="343"/>
      <c r="C212" s="29">
        <v>2547.350774627302</v>
      </c>
      <c r="D212" s="230">
        <v>14</v>
      </c>
      <c r="E212" s="29">
        <v>3527</v>
      </c>
      <c r="F212" s="230">
        <v>14</v>
      </c>
      <c r="G212" s="29" t="s">
        <v>19</v>
      </c>
      <c r="H212" s="230">
        <v>14</v>
      </c>
      <c r="I212" s="31">
        <v>67.3</v>
      </c>
      <c r="J212" s="29"/>
      <c r="K212" s="29">
        <v>35</v>
      </c>
      <c r="L212" s="29"/>
      <c r="M212" s="29">
        <v>2013719</v>
      </c>
      <c r="N212" s="230">
        <v>14</v>
      </c>
    </row>
    <row r="213" spans="1:14" s="28" customFormat="1" ht="12" customHeight="1">
      <c r="A213" s="343" t="s">
        <v>251</v>
      </c>
      <c r="B213" s="343"/>
      <c r="C213" s="29">
        <v>2430.97602739726</v>
      </c>
      <c r="D213" s="29"/>
      <c r="E213" s="29">
        <v>7935.662850521439</v>
      </c>
      <c r="F213" s="29"/>
      <c r="G213" s="29">
        <v>100</v>
      </c>
      <c r="H213" s="29"/>
      <c r="I213" s="31">
        <v>67.09</v>
      </c>
      <c r="J213" s="29"/>
      <c r="K213" s="29">
        <v>35</v>
      </c>
      <c r="L213" s="29"/>
      <c r="M213" s="29">
        <v>890736</v>
      </c>
      <c r="N213" s="29"/>
    </row>
    <row r="214" spans="1:14" s="28" customFormat="1" ht="12" customHeight="1">
      <c r="A214" s="343" t="s">
        <v>254</v>
      </c>
      <c r="B214" s="343"/>
      <c r="C214" s="29">
        <v>2364.304469273743</v>
      </c>
      <c r="D214" s="29"/>
      <c r="E214" s="29">
        <v>7426.660165745855</v>
      </c>
      <c r="F214" s="29"/>
      <c r="G214" s="29">
        <v>90</v>
      </c>
      <c r="H214" s="29"/>
      <c r="I214" s="31">
        <v>70.01</v>
      </c>
      <c r="J214" s="29"/>
      <c r="K214" s="29">
        <v>37</v>
      </c>
      <c r="L214" s="29"/>
      <c r="M214" s="29">
        <v>329054</v>
      </c>
      <c r="N214" s="29"/>
    </row>
    <row r="215" spans="1:14" s="28" customFormat="1" ht="12" customHeight="1">
      <c r="A215" s="343" t="s">
        <v>255</v>
      </c>
      <c r="B215" s="343"/>
      <c r="C215" s="29">
        <v>2160.541520467836</v>
      </c>
      <c r="D215" s="29"/>
      <c r="E215" s="29">
        <v>24.878725376593632</v>
      </c>
      <c r="F215" s="29"/>
      <c r="G215" s="29">
        <v>95</v>
      </c>
      <c r="H215" s="29"/>
      <c r="I215" s="31">
        <v>66.62</v>
      </c>
      <c r="J215" s="29"/>
      <c r="K215" s="29">
        <v>34</v>
      </c>
      <c r="L215" s="29"/>
      <c r="M215" s="29">
        <v>724943</v>
      </c>
      <c r="N215" s="29"/>
    </row>
    <row r="216" spans="1:14" s="28" customFormat="1" ht="12" customHeight="1">
      <c r="A216" s="343" t="s">
        <v>256</v>
      </c>
      <c r="B216" s="343"/>
      <c r="C216" s="29">
        <v>2197.3650793650795</v>
      </c>
      <c r="D216" s="29"/>
      <c r="E216" s="29">
        <v>2875.985724137931</v>
      </c>
      <c r="F216" s="29"/>
      <c r="G216" s="29">
        <v>90</v>
      </c>
      <c r="H216" s="29"/>
      <c r="I216" s="31">
        <v>70.84</v>
      </c>
      <c r="J216" s="29"/>
      <c r="K216" s="29">
        <v>37</v>
      </c>
      <c r="L216" s="29"/>
      <c r="M216" s="29">
        <v>321553</v>
      </c>
      <c r="N216" s="29"/>
    </row>
    <row r="217" spans="1:14" s="28" customFormat="1" ht="12" customHeight="1">
      <c r="A217" s="343" t="s">
        <v>257</v>
      </c>
      <c r="B217" s="343"/>
      <c r="C217" s="29">
        <v>2571.9040156709107</v>
      </c>
      <c r="D217" s="29"/>
      <c r="E217" s="29">
        <v>4572.908180039138</v>
      </c>
      <c r="F217" s="29"/>
      <c r="G217" s="29">
        <v>95</v>
      </c>
      <c r="H217" s="29"/>
      <c r="I217" s="31">
        <v>71.76</v>
      </c>
      <c r="J217" s="29"/>
      <c r="K217" s="29">
        <v>38</v>
      </c>
      <c r="L217" s="29"/>
      <c r="M217" s="29">
        <v>240364</v>
      </c>
      <c r="N217" s="29"/>
    </row>
    <row r="218" spans="1:14" s="28" customFormat="1" ht="12" customHeight="1">
      <c r="A218" s="344" t="s">
        <v>258</v>
      </c>
      <c r="B218" s="344"/>
      <c r="C218" s="37">
        <v>2308.9761904761904</v>
      </c>
      <c r="D218" s="37"/>
      <c r="E218" s="37">
        <v>22087.125595238096</v>
      </c>
      <c r="F218" s="37"/>
      <c r="G218" s="37">
        <v>100</v>
      </c>
      <c r="H218" s="37"/>
      <c r="I218" s="39">
        <v>63.26</v>
      </c>
      <c r="J218" s="37"/>
      <c r="K218" s="37">
        <v>32</v>
      </c>
      <c r="L218" s="37"/>
      <c r="M218" s="37">
        <v>8392</v>
      </c>
      <c r="N218" s="37"/>
    </row>
    <row r="219" spans="1:14" s="28" customFormat="1" ht="12" customHeight="1">
      <c r="A219" s="34"/>
      <c r="B219" s="34"/>
      <c r="C219" s="34"/>
      <c r="D219" s="34"/>
      <c r="E219" s="34"/>
      <c r="F219" s="34"/>
      <c r="G219" s="34"/>
      <c r="H219" s="34"/>
      <c r="I219" s="46"/>
      <c r="J219" s="34"/>
      <c r="K219" s="34"/>
      <c r="L219" s="34"/>
      <c r="M219" s="34"/>
      <c r="N219" s="34"/>
    </row>
    <row r="220" spans="1:14" s="28" customFormat="1" ht="12" customHeight="1">
      <c r="A220" s="342" t="s">
        <v>259</v>
      </c>
      <c r="B220" s="342"/>
      <c r="C220" s="25">
        <v>3629.78049610561</v>
      </c>
      <c r="D220" s="25"/>
      <c r="E220" s="25">
        <v>3526.056053412638</v>
      </c>
      <c r="F220" s="25"/>
      <c r="G220" s="25">
        <v>76.29444995872758</v>
      </c>
      <c r="H220" s="25"/>
      <c r="I220" s="27">
        <v>100</v>
      </c>
      <c r="J220" s="25"/>
      <c r="K220" s="25" t="s">
        <v>19</v>
      </c>
      <c r="L220" s="25"/>
      <c r="M220" s="25">
        <f>SUM(M221:M228)</f>
        <v>1500000</v>
      </c>
      <c r="N220" s="25"/>
    </row>
    <row r="221" spans="1:14" s="28" customFormat="1" ht="12" customHeight="1">
      <c r="A221" s="343" t="s">
        <v>260</v>
      </c>
      <c r="B221" s="343"/>
      <c r="C221" s="29">
        <v>3649.2845177145196</v>
      </c>
      <c r="D221" s="29"/>
      <c r="E221" s="29">
        <v>2691.960814159292</v>
      </c>
      <c r="F221" s="29"/>
      <c r="G221" s="29">
        <v>77.8681917117483</v>
      </c>
      <c r="H221" s="29"/>
      <c r="I221" s="31" t="s">
        <v>19</v>
      </c>
      <c r="J221" s="29"/>
      <c r="K221" s="31" t="s">
        <v>19</v>
      </c>
      <c r="L221" s="29"/>
      <c r="M221" s="29">
        <f>SUM(M58:M71)</f>
        <v>-611512</v>
      </c>
      <c r="N221" s="29"/>
    </row>
    <row r="222" spans="1:14" s="28" customFormat="1" ht="12" customHeight="1">
      <c r="A222" s="343" t="s">
        <v>261</v>
      </c>
      <c r="B222" s="343"/>
      <c r="C222" s="29">
        <v>4571.885663374116</v>
      </c>
      <c r="D222" s="29"/>
      <c r="E222" s="29">
        <v>3892.4767059165783</v>
      </c>
      <c r="F222" s="29"/>
      <c r="G222" s="29">
        <v>70.62564701271636</v>
      </c>
      <c r="H222" s="29"/>
      <c r="I222" s="31" t="s">
        <v>19</v>
      </c>
      <c r="J222" s="29"/>
      <c r="K222" s="31" t="s">
        <v>19</v>
      </c>
      <c r="L222" s="29"/>
      <c r="M222" s="29">
        <f>SUM(M74:M132)</f>
        <v>-40497965</v>
      </c>
      <c r="N222" s="29"/>
    </row>
    <row r="223" spans="1:14" s="28" customFormat="1" ht="12" customHeight="1">
      <c r="A223" s="343" t="s">
        <v>262</v>
      </c>
      <c r="B223" s="343"/>
      <c r="C223" s="29">
        <v>2956.648553111493</v>
      </c>
      <c r="D223" s="29"/>
      <c r="E223" s="29">
        <v>4042.5394931530923</v>
      </c>
      <c r="F223" s="29"/>
      <c r="G223" s="29">
        <v>82.34097989154543</v>
      </c>
      <c r="H223" s="29"/>
      <c r="I223" s="31" t="s">
        <v>19</v>
      </c>
      <c r="J223" s="29"/>
      <c r="K223" s="31" t="s">
        <v>19</v>
      </c>
      <c r="L223" s="29"/>
      <c r="M223" s="29">
        <f>SUM(M135:M163)</f>
        <v>7475877</v>
      </c>
      <c r="N223" s="29"/>
    </row>
    <row r="224" spans="1:14" s="28" customFormat="1" ht="12" customHeight="1">
      <c r="A224" s="343" t="s">
        <v>263</v>
      </c>
      <c r="B224" s="343"/>
      <c r="C224" s="29">
        <v>2388.281607204711</v>
      </c>
      <c r="D224" s="29"/>
      <c r="E224" s="29">
        <v>2401.897593674802</v>
      </c>
      <c r="F224" s="29"/>
      <c r="G224" s="29">
        <v>92.55175573721121</v>
      </c>
      <c r="H224" s="29"/>
      <c r="I224" s="31" t="s">
        <v>19</v>
      </c>
      <c r="J224" s="29"/>
      <c r="K224" s="31" t="s">
        <v>19</v>
      </c>
      <c r="L224" s="29"/>
      <c r="M224" s="29">
        <f>SUM(M166:M173)</f>
        <v>4180874</v>
      </c>
      <c r="N224" s="29"/>
    </row>
    <row r="225" spans="1:14" s="28" customFormat="1" ht="12" customHeight="1">
      <c r="A225" s="343" t="s">
        <v>264</v>
      </c>
      <c r="B225" s="343"/>
      <c r="C225" s="29">
        <v>2568.1963650069097</v>
      </c>
      <c r="D225" s="29"/>
      <c r="E225" s="29">
        <v>2551.3175277949986</v>
      </c>
      <c r="F225" s="29"/>
      <c r="G225" s="29">
        <v>90.33191381441421</v>
      </c>
      <c r="H225" s="29"/>
      <c r="I225" s="31" t="s">
        <v>19</v>
      </c>
      <c r="J225" s="29"/>
      <c r="K225" s="31" t="s">
        <v>19</v>
      </c>
      <c r="L225" s="29"/>
      <c r="M225" s="29">
        <f>SUM(M176:M192)</f>
        <v>11395942</v>
      </c>
      <c r="N225" s="29"/>
    </row>
    <row r="226" spans="1:14" s="28" customFormat="1" ht="12" customHeight="1">
      <c r="A226" s="343" t="s">
        <v>265</v>
      </c>
      <c r="B226" s="343"/>
      <c r="C226" s="29">
        <v>2288.329350564903</v>
      </c>
      <c r="D226" s="29"/>
      <c r="E226" s="29">
        <v>3783.9763914299465</v>
      </c>
      <c r="F226" s="29"/>
      <c r="G226" s="29">
        <v>96.87225307252854</v>
      </c>
      <c r="H226" s="29"/>
      <c r="I226" s="31" t="s">
        <v>19</v>
      </c>
      <c r="J226" s="29"/>
      <c r="K226" s="31" t="s">
        <v>19</v>
      </c>
      <c r="L226" s="29"/>
      <c r="M226" s="29">
        <f>SUM(M195:M200)</f>
        <v>10291740</v>
      </c>
      <c r="N226" s="29"/>
    </row>
    <row r="227" spans="1:14" s="28" customFormat="1" ht="12" customHeight="1">
      <c r="A227" s="343" t="s">
        <v>266</v>
      </c>
      <c r="B227" s="343"/>
      <c r="C227" s="29">
        <v>2373.1180444444444</v>
      </c>
      <c r="D227" s="29"/>
      <c r="E227" s="29">
        <v>2796.9956624999995</v>
      </c>
      <c r="F227" s="29"/>
      <c r="G227" s="29">
        <v>96.6513954373723</v>
      </c>
      <c r="H227" s="29"/>
      <c r="I227" s="31" t="s">
        <v>19</v>
      </c>
      <c r="J227" s="29"/>
      <c r="K227" s="31" t="s">
        <v>19</v>
      </c>
      <c r="L227" s="29"/>
      <c r="M227" s="29">
        <f>SUM(M203:M205)</f>
        <v>4051194</v>
      </c>
      <c r="N227" s="29"/>
    </row>
    <row r="228" spans="1:14" s="28" customFormat="1" ht="12" customHeight="1">
      <c r="A228" s="344" t="s">
        <v>267</v>
      </c>
      <c r="B228" s="344"/>
      <c r="C228" s="37">
        <v>2426.511315417256</v>
      </c>
      <c r="D228" s="37"/>
      <c r="E228" s="37">
        <v>4572.743535894842</v>
      </c>
      <c r="F228" s="37"/>
      <c r="G228" s="37">
        <v>93.64673761306787</v>
      </c>
      <c r="H228" s="37"/>
      <c r="I228" s="39" t="s">
        <v>19</v>
      </c>
      <c r="J228" s="37"/>
      <c r="K228" s="37" t="s">
        <v>19</v>
      </c>
      <c r="L228" s="37"/>
      <c r="M228" s="37">
        <f>SUM(M208:M218)</f>
        <v>5213850</v>
      </c>
      <c r="N228" s="37"/>
    </row>
    <row r="229" spans="1:14" s="28" customFormat="1" ht="12" customHeight="1">
      <c r="A229" s="34"/>
      <c r="B229" s="34"/>
      <c r="C229" s="34"/>
      <c r="D229" s="34"/>
      <c r="E229" s="34"/>
      <c r="F229" s="34"/>
      <c r="G229" s="34"/>
      <c r="H229" s="34"/>
      <c r="I229" s="46"/>
      <c r="J229" s="34"/>
      <c r="K229" s="34"/>
      <c r="L229" s="34"/>
      <c r="M229" s="34"/>
      <c r="N229" s="34"/>
    </row>
    <row r="230" spans="1:14" s="28" customFormat="1" ht="12" customHeight="1">
      <c r="A230" s="342" t="s">
        <v>268</v>
      </c>
      <c r="B230" s="342"/>
      <c r="C230" s="25">
        <v>3797.1249203838015</v>
      </c>
      <c r="D230" s="25"/>
      <c r="E230" s="25">
        <v>3396.214226859338</v>
      </c>
      <c r="F230" s="25"/>
      <c r="G230" s="25" t="s">
        <v>19</v>
      </c>
      <c r="H230" s="25"/>
      <c r="I230" s="25" t="s">
        <v>19</v>
      </c>
      <c r="J230" s="25"/>
      <c r="K230" s="25" t="s">
        <v>19</v>
      </c>
      <c r="L230" s="25"/>
      <c r="M230" s="25">
        <f>SUM(M231:M234)</f>
        <v>-24031434</v>
      </c>
      <c r="N230" s="25"/>
    </row>
    <row r="231" spans="1:14" s="28" customFormat="1" ht="12" customHeight="1">
      <c r="A231" s="343" t="s">
        <v>264</v>
      </c>
      <c r="B231" s="343"/>
      <c r="C231" s="29">
        <v>2555.656769668017</v>
      </c>
      <c r="D231" s="29"/>
      <c r="E231" s="29">
        <v>2563.0861409335903</v>
      </c>
      <c r="F231" s="29"/>
      <c r="G231" s="29">
        <v>90.65328686458993</v>
      </c>
      <c r="H231" s="29"/>
      <c r="I231" s="31" t="s">
        <v>19</v>
      </c>
      <c r="J231" s="29"/>
      <c r="K231" s="31" t="s">
        <v>19</v>
      </c>
      <c r="L231" s="29"/>
      <c r="M231" s="29">
        <f>M176+M177+M178+M179+M180+M181+M182+M183+M185+M187+M188+M190+M192+M196+M189</f>
        <v>12813322</v>
      </c>
      <c r="N231" s="29"/>
    </row>
    <row r="232" spans="1:17" s="28" customFormat="1" ht="12" customHeight="1">
      <c r="A232" s="343" t="s">
        <v>269</v>
      </c>
      <c r="B232" s="343"/>
      <c r="C232" s="29">
        <v>3690.8969751040872</v>
      </c>
      <c r="D232" s="29"/>
      <c r="E232" s="29">
        <v>2662.18212695465</v>
      </c>
      <c r="F232" s="29"/>
      <c r="G232" s="29">
        <v>77.46051775113934</v>
      </c>
      <c r="H232" s="29"/>
      <c r="I232" s="31" t="s">
        <v>19</v>
      </c>
      <c r="J232" s="29"/>
      <c r="K232" s="31" t="s">
        <v>19</v>
      </c>
      <c r="L232" s="29"/>
      <c r="M232" s="29">
        <f>+M58+M59+M61+M62+M63+M64+M65+M67+M68+M69+M70+M71+M84+M60</f>
        <v>-753870</v>
      </c>
      <c r="N232" s="29"/>
      <c r="Q232" s="229"/>
    </row>
    <row r="233" spans="1:17" s="28" customFormat="1" ht="12" customHeight="1">
      <c r="A233" s="343" t="s">
        <v>262</v>
      </c>
      <c r="B233" s="343"/>
      <c r="C233" s="29">
        <v>2903.4875248222406</v>
      </c>
      <c r="D233" s="29"/>
      <c r="E233" s="29">
        <v>3671.2011554006745</v>
      </c>
      <c r="F233" s="29"/>
      <c r="G233" s="29">
        <v>82.59043581041226</v>
      </c>
      <c r="H233" s="29"/>
      <c r="I233" s="31" t="s">
        <v>19</v>
      </c>
      <c r="J233" s="29"/>
      <c r="K233" s="31" t="s">
        <v>19</v>
      </c>
      <c r="L233" s="29"/>
      <c r="M233" s="29">
        <f>M135+M137+M139+M142+M145+M149+M150+M152+M154+M156+M157+M159+M160+M162+M166+M173+M148+M144</f>
        <v>8731650</v>
      </c>
      <c r="N233" s="29"/>
      <c r="Q233" s="50"/>
    </row>
    <row r="234" spans="1:14" s="28" customFormat="1" ht="12" customHeight="1">
      <c r="A234" s="344" t="s">
        <v>261</v>
      </c>
      <c r="B234" s="344"/>
      <c r="C234" s="37">
        <v>4718.104315436999</v>
      </c>
      <c r="D234" s="37"/>
      <c r="E234" s="37">
        <v>3837.780814566436</v>
      </c>
      <c r="F234" s="37"/>
      <c r="G234" s="37">
        <v>70.0669800002418</v>
      </c>
      <c r="H234" s="37"/>
      <c r="I234" s="39" t="s">
        <v>19</v>
      </c>
      <c r="J234" s="37"/>
      <c r="K234" s="37" t="s">
        <v>19</v>
      </c>
      <c r="L234" s="37"/>
      <c r="M234" s="37">
        <f>+M74+M75+M76+M79+M80+M82+M81+M86+M85+M89+M87+M88+M90+M91+M96+M95+M94+M97+M98+M99+M100+M101+M103+M102+M104+M105+M107+M106+M109+M108+M113+M115+M114+M117+M116+M118+M119+M120+M121+M122+M123+M124+M126+M127+M128+M130+M131+M132</f>
        <v>-44822536</v>
      </c>
      <c r="N234" s="37"/>
    </row>
    <row r="235" spans="1:14" s="50" customFormat="1" ht="12" customHeight="1">
      <c r="A235" s="384"/>
      <c r="B235" s="384"/>
      <c r="C235" s="384"/>
      <c r="D235" s="384"/>
      <c r="E235" s="384"/>
      <c r="F235" s="384"/>
      <c r="G235" s="384"/>
      <c r="H235" s="384"/>
      <c r="I235" s="384"/>
      <c r="J235" s="384"/>
      <c r="K235" s="384"/>
      <c r="L235" s="384"/>
      <c r="M235" s="384"/>
      <c r="N235" s="384"/>
    </row>
    <row r="236" spans="1:14" s="229" customFormat="1" ht="12" customHeight="1">
      <c r="A236" s="411" t="s">
        <v>695</v>
      </c>
      <c r="B236" s="411"/>
      <c r="C236" s="411"/>
      <c r="D236" s="411"/>
      <c r="E236" s="411"/>
      <c r="F236" s="411"/>
      <c r="G236" s="411"/>
      <c r="H236" s="411"/>
      <c r="I236" s="411"/>
      <c r="J236" s="411"/>
      <c r="K236" s="411"/>
      <c r="L236" s="411"/>
      <c r="M236" s="411"/>
      <c r="N236" s="411"/>
    </row>
    <row r="237" spans="1:14" s="28" customFormat="1" ht="24" customHeight="1">
      <c r="A237" s="387" t="s">
        <v>699</v>
      </c>
      <c r="B237" s="387"/>
      <c r="C237" s="387"/>
      <c r="D237" s="387"/>
      <c r="E237" s="387"/>
      <c r="F237" s="387"/>
      <c r="G237" s="387"/>
      <c r="H237" s="387"/>
      <c r="I237" s="387"/>
      <c r="J237" s="387"/>
      <c r="K237" s="387"/>
      <c r="L237" s="387"/>
      <c r="M237" s="387"/>
      <c r="N237" s="387"/>
    </row>
    <row r="238" spans="1:14" s="28" customFormat="1" ht="22.5" customHeight="1">
      <c r="A238" s="387" t="s">
        <v>700</v>
      </c>
      <c r="B238" s="387"/>
      <c r="C238" s="387"/>
      <c r="D238" s="387"/>
      <c r="E238" s="387"/>
      <c r="F238" s="387"/>
      <c r="G238" s="387"/>
      <c r="H238" s="387"/>
      <c r="I238" s="387"/>
      <c r="J238" s="387"/>
      <c r="K238" s="387"/>
      <c r="L238" s="387"/>
      <c r="M238" s="387"/>
      <c r="N238" s="387"/>
    </row>
    <row r="239" spans="1:14" s="28" customFormat="1" ht="22.5" customHeight="1">
      <c r="A239" s="387" t="s">
        <v>634</v>
      </c>
      <c r="B239" s="387"/>
      <c r="C239" s="387"/>
      <c r="D239" s="387"/>
      <c r="E239" s="387"/>
      <c r="F239" s="387"/>
      <c r="G239" s="387"/>
      <c r="H239" s="387"/>
      <c r="I239" s="387"/>
      <c r="J239" s="387"/>
      <c r="K239" s="387"/>
      <c r="L239" s="387"/>
      <c r="M239" s="387"/>
      <c r="N239" s="387"/>
    </row>
    <row r="240" spans="1:14" s="28" customFormat="1" ht="11.25">
      <c r="A240" s="387" t="s">
        <v>635</v>
      </c>
      <c r="B240" s="387"/>
      <c r="C240" s="387"/>
      <c r="D240" s="387"/>
      <c r="E240" s="387"/>
      <c r="F240" s="387"/>
      <c r="G240" s="387"/>
      <c r="H240" s="387"/>
      <c r="I240" s="387"/>
      <c r="J240" s="387"/>
      <c r="K240" s="387"/>
      <c r="L240" s="387"/>
      <c r="M240" s="387"/>
      <c r="N240" s="387"/>
    </row>
    <row r="241" spans="1:14" s="28" customFormat="1" ht="11.25">
      <c r="A241" s="387" t="s">
        <v>701</v>
      </c>
      <c r="B241" s="387"/>
      <c r="C241" s="387"/>
      <c r="D241" s="387"/>
      <c r="E241" s="387"/>
      <c r="F241" s="387"/>
      <c r="G241" s="387"/>
      <c r="H241" s="387"/>
      <c r="I241" s="387"/>
      <c r="J241" s="387"/>
      <c r="K241" s="387"/>
      <c r="L241" s="387"/>
      <c r="M241" s="387"/>
      <c r="N241" s="387"/>
    </row>
    <row r="242" spans="1:14" s="28" customFormat="1" ht="11.25">
      <c r="A242" s="387" t="s">
        <v>702</v>
      </c>
      <c r="B242" s="387"/>
      <c r="C242" s="387"/>
      <c r="D242" s="387"/>
      <c r="E242" s="387"/>
      <c r="F242" s="387"/>
      <c r="G242" s="387"/>
      <c r="H242" s="387"/>
      <c r="I242" s="387"/>
      <c r="J242" s="387"/>
      <c r="K242" s="387"/>
      <c r="L242" s="387"/>
      <c r="M242" s="387"/>
      <c r="N242" s="387"/>
    </row>
    <row r="243" spans="1:14" s="28" customFormat="1" ht="12" customHeight="1">
      <c r="A243" s="405" t="s">
        <v>768</v>
      </c>
      <c r="B243" s="405"/>
      <c r="C243" s="405"/>
      <c r="D243" s="405"/>
      <c r="E243" s="405"/>
      <c r="F243" s="405"/>
      <c r="G243" s="405"/>
      <c r="H243" s="405"/>
      <c r="I243" s="405"/>
      <c r="J243" s="405"/>
      <c r="K243" s="405"/>
      <c r="L243" s="405"/>
      <c r="M243" s="405"/>
      <c r="N243" s="405"/>
    </row>
    <row r="244" spans="1:14" s="28" customFormat="1" ht="11.25">
      <c r="A244" s="387" t="s">
        <v>781</v>
      </c>
      <c r="B244" s="387"/>
      <c r="C244" s="387"/>
      <c r="D244" s="387"/>
      <c r="E244" s="387"/>
      <c r="F244" s="387"/>
      <c r="G244" s="387"/>
      <c r="H244" s="387"/>
      <c r="I244" s="387"/>
      <c r="J244" s="387"/>
      <c r="K244" s="387"/>
      <c r="L244" s="387"/>
      <c r="M244" s="387"/>
      <c r="N244" s="387"/>
    </row>
    <row r="245" spans="1:14" s="28" customFormat="1" ht="23.25" customHeight="1">
      <c r="A245" s="387" t="s">
        <v>780</v>
      </c>
      <c r="B245" s="387"/>
      <c r="C245" s="387"/>
      <c r="D245" s="387"/>
      <c r="E245" s="387"/>
      <c r="F245" s="387"/>
      <c r="G245" s="387"/>
      <c r="H245" s="387"/>
      <c r="I245" s="387"/>
      <c r="J245" s="387"/>
      <c r="K245" s="387"/>
      <c r="L245" s="387"/>
      <c r="M245" s="387"/>
      <c r="N245" s="387"/>
    </row>
    <row r="246" spans="1:14" s="28" customFormat="1" ht="11.25">
      <c r="A246" s="387" t="s">
        <v>779</v>
      </c>
      <c r="B246" s="387"/>
      <c r="C246" s="387"/>
      <c r="D246" s="387"/>
      <c r="E246" s="387"/>
      <c r="F246" s="387"/>
      <c r="G246" s="387"/>
      <c r="H246" s="387"/>
      <c r="I246" s="387"/>
      <c r="J246" s="387"/>
      <c r="K246" s="387"/>
      <c r="L246" s="387"/>
      <c r="M246" s="387"/>
      <c r="N246" s="387"/>
    </row>
    <row r="247" spans="1:14" s="28" customFormat="1" ht="11.25">
      <c r="A247" s="387" t="s">
        <v>778</v>
      </c>
      <c r="B247" s="387"/>
      <c r="C247" s="387"/>
      <c r="D247" s="387"/>
      <c r="E247" s="387"/>
      <c r="F247" s="387"/>
      <c r="G247" s="387"/>
      <c r="H247" s="387"/>
      <c r="I247" s="387"/>
      <c r="J247" s="387"/>
      <c r="K247" s="387"/>
      <c r="L247" s="387"/>
      <c r="M247" s="387"/>
      <c r="N247" s="387"/>
    </row>
    <row r="248" spans="1:14" s="28" customFormat="1" ht="11.25">
      <c r="A248" s="387" t="s">
        <v>777</v>
      </c>
      <c r="B248" s="387"/>
      <c r="C248" s="387"/>
      <c r="D248" s="387"/>
      <c r="E248" s="387"/>
      <c r="F248" s="387"/>
      <c r="G248" s="387"/>
      <c r="H248" s="387"/>
      <c r="I248" s="387"/>
      <c r="J248" s="387"/>
      <c r="K248" s="387"/>
      <c r="L248" s="387"/>
      <c r="M248" s="387"/>
      <c r="N248" s="387"/>
    </row>
    <row r="249" spans="1:14" s="28" customFormat="1" ht="23.25" customHeight="1">
      <c r="A249" s="387" t="s">
        <v>706</v>
      </c>
      <c r="B249" s="387"/>
      <c r="C249" s="387"/>
      <c r="D249" s="387"/>
      <c r="E249" s="387"/>
      <c r="F249" s="387"/>
      <c r="G249" s="387"/>
      <c r="H249" s="387"/>
      <c r="I249" s="387"/>
      <c r="J249" s="387"/>
      <c r="K249" s="387"/>
      <c r="L249" s="387"/>
      <c r="M249" s="387"/>
      <c r="N249" s="387"/>
    </row>
    <row r="250" spans="1:14" s="28" customFormat="1" ht="21.75" customHeight="1">
      <c r="A250" s="387" t="s">
        <v>707</v>
      </c>
      <c r="B250" s="387"/>
      <c r="C250" s="387"/>
      <c r="D250" s="387"/>
      <c r="E250" s="387"/>
      <c r="F250" s="387"/>
      <c r="G250" s="387"/>
      <c r="H250" s="387"/>
      <c r="I250" s="387"/>
      <c r="J250" s="387"/>
      <c r="K250" s="387"/>
      <c r="L250" s="387"/>
      <c r="M250" s="387"/>
      <c r="N250" s="387"/>
    </row>
    <row r="251" spans="1:14" s="52" customFormat="1" ht="5.25" customHeight="1">
      <c r="A251" s="384"/>
      <c r="B251" s="384"/>
      <c r="C251" s="384"/>
      <c r="D251" s="384"/>
      <c r="E251" s="384"/>
      <c r="F251" s="384"/>
      <c r="G251" s="384"/>
      <c r="H251" s="384"/>
      <c r="I251" s="384"/>
      <c r="J251" s="384"/>
      <c r="K251" s="384"/>
      <c r="L251" s="384"/>
      <c r="M251" s="384"/>
      <c r="N251" s="384"/>
    </row>
    <row r="252" spans="1:14" s="28" customFormat="1" ht="11.25">
      <c r="A252" s="411" t="s">
        <v>271</v>
      </c>
      <c r="B252" s="411"/>
      <c r="C252" s="411"/>
      <c r="D252" s="411"/>
      <c r="E252" s="411"/>
      <c r="F252" s="411"/>
      <c r="G252" s="411"/>
      <c r="H252" s="411"/>
      <c r="I252" s="411"/>
      <c r="J252" s="411"/>
      <c r="K252" s="411"/>
      <c r="L252" s="411"/>
      <c r="M252" s="411"/>
      <c r="N252" s="411"/>
    </row>
    <row r="253" spans="1:14" s="52" customFormat="1" ht="5.25" customHeight="1">
      <c r="A253" s="384"/>
      <c r="B253" s="384"/>
      <c r="C253" s="384"/>
      <c r="D253" s="384"/>
      <c r="E253" s="384"/>
      <c r="F253" s="384"/>
      <c r="G253" s="384"/>
      <c r="H253" s="384"/>
      <c r="I253" s="384"/>
      <c r="J253" s="384"/>
      <c r="K253" s="384"/>
      <c r="L253" s="384"/>
      <c r="M253" s="384"/>
      <c r="N253" s="384"/>
    </row>
    <row r="254" spans="1:14" s="28" customFormat="1" ht="11.25">
      <c r="A254" s="411" t="s">
        <v>705</v>
      </c>
      <c r="B254" s="411"/>
      <c r="C254" s="411"/>
      <c r="D254" s="411"/>
      <c r="E254" s="411"/>
      <c r="F254" s="411"/>
      <c r="G254" s="411"/>
      <c r="H254" s="411"/>
      <c r="I254" s="411"/>
      <c r="J254" s="411"/>
      <c r="K254" s="411"/>
      <c r="L254" s="411"/>
      <c r="M254" s="411"/>
      <c r="N254" s="411"/>
    </row>
    <row r="255" spans="1:14" s="28" customFormat="1" ht="11.25" customHeight="1">
      <c r="A255" s="411" t="s">
        <v>615</v>
      </c>
      <c r="B255" s="411"/>
      <c r="C255" s="411"/>
      <c r="D255" s="411"/>
      <c r="E255" s="411"/>
      <c r="F255" s="411"/>
      <c r="G255" s="411"/>
      <c r="H255" s="411"/>
      <c r="I255" s="411"/>
      <c r="J255" s="411"/>
      <c r="K255" s="411"/>
      <c r="L255" s="411"/>
      <c r="M255" s="411"/>
      <c r="N255" s="411"/>
    </row>
  </sheetData>
  <sheetProtection/>
  <mergeCells count="241">
    <mergeCell ref="A254:N254"/>
    <mergeCell ref="A255:N255"/>
    <mergeCell ref="A251:N251"/>
    <mergeCell ref="A252:N252"/>
    <mergeCell ref="A253:N253"/>
    <mergeCell ref="A241:N241"/>
    <mergeCell ref="A244:N244"/>
    <mergeCell ref="A249:N249"/>
    <mergeCell ref="A250:N250"/>
    <mergeCell ref="A245:N245"/>
    <mergeCell ref="A248:N248"/>
    <mergeCell ref="A243:N243"/>
    <mergeCell ref="I5:J5"/>
    <mergeCell ref="K5:L5"/>
    <mergeCell ref="M5:N5"/>
    <mergeCell ref="K7:L7"/>
    <mergeCell ref="M7:N7"/>
    <mergeCell ref="C8:N8"/>
    <mergeCell ref="A232:B232"/>
    <mergeCell ref="A230:B230"/>
    <mergeCell ref="A222:B222"/>
    <mergeCell ref="A223:B223"/>
    <mergeCell ref="A224:B224"/>
    <mergeCell ref="A247:N247"/>
    <mergeCell ref="A242:N242"/>
    <mergeCell ref="A246:N246"/>
    <mergeCell ref="A225:B225"/>
    <mergeCell ref="A240:N240"/>
    <mergeCell ref="A235:N235"/>
    <mergeCell ref="A236:N236"/>
    <mergeCell ref="A1:N1"/>
    <mergeCell ref="A2:N2"/>
    <mergeCell ref="A3:N3"/>
    <mergeCell ref="A4:N4"/>
    <mergeCell ref="G5:H5"/>
    <mergeCell ref="A228:B228"/>
    <mergeCell ref="A8:B8"/>
    <mergeCell ref="C7:D7"/>
    <mergeCell ref="E7:F7"/>
    <mergeCell ref="G7:H7"/>
    <mergeCell ref="A237:N237"/>
    <mergeCell ref="A238:N238"/>
    <mergeCell ref="A233:B233"/>
    <mergeCell ref="A234:B234"/>
    <mergeCell ref="A226:B226"/>
    <mergeCell ref="A227:B227"/>
    <mergeCell ref="A5:B5"/>
    <mergeCell ref="C5:D5"/>
    <mergeCell ref="E5:F5"/>
    <mergeCell ref="A239:N239"/>
    <mergeCell ref="A231:B231"/>
    <mergeCell ref="A215:B215"/>
    <mergeCell ref="A216:B216"/>
    <mergeCell ref="A217:B217"/>
    <mergeCell ref="A218:B218"/>
    <mergeCell ref="A220:B220"/>
    <mergeCell ref="A221:B221"/>
    <mergeCell ref="A209:B209"/>
    <mergeCell ref="A210:B210"/>
    <mergeCell ref="A211:B211"/>
    <mergeCell ref="A212:B212"/>
    <mergeCell ref="A213:B213"/>
    <mergeCell ref="A214:B214"/>
    <mergeCell ref="A202:B202"/>
    <mergeCell ref="A203:B203"/>
    <mergeCell ref="A204:B204"/>
    <mergeCell ref="A205:B205"/>
    <mergeCell ref="A207:B207"/>
    <mergeCell ref="A208:B208"/>
    <mergeCell ref="A195:B195"/>
    <mergeCell ref="A196:B196"/>
    <mergeCell ref="A197:B197"/>
    <mergeCell ref="A198:B198"/>
    <mergeCell ref="A199:B199"/>
    <mergeCell ref="A200:B200"/>
    <mergeCell ref="A188:B188"/>
    <mergeCell ref="A189:B189"/>
    <mergeCell ref="A190:B190"/>
    <mergeCell ref="A191:B191"/>
    <mergeCell ref="A192:B192"/>
    <mergeCell ref="A194:B194"/>
    <mergeCell ref="A182:B182"/>
    <mergeCell ref="A183:B183"/>
    <mergeCell ref="A184:B184"/>
    <mergeCell ref="A185:B185"/>
    <mergeCell ref="A186:B186"/>
    <mergeCell ref="A187:B187"/>
    <mergeCell ref="A176:B176"/>
    <mergeCell ref="A177:B177"/>
    <mergeCell ref="A178:B178"/>
    <mergeCell ref="A179:B179"/>
    <mergeCell ref="A180:B180"/>
    <mergeCell ref="A181:B181"/>
    <mergeCell ref="A169:B169"/>
    <mergeCell ref="A170:B170"/>
    <mergeCell ref="A171:B171"/>
    <mergeCell ref="A172:B172"/>
    <mergeCell ref="A173:B173"/>
    <mergeCell ref="A175:B175"/>
    <mergeCell ref="A162:B162"/>
    <mergeCell ref="A163:B163"/>
    <mergeCell ref="A165:B165"/>
    <mergeCell ref="A166:B166"/>
    <mergeCell ref="A167:B167"/>
    <mergeCell ref="A168:B168"/>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1:B131"/>
    <mergeCell ref="A132:B132"/>
    <mergeCell ref="A134:B134"/>
    <mergeCell ref="A135:B135"/>
    <mergeCell ref="A136:B136"/>
    <mergeCell ref="A137:B137"/>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0:B70"/>
    <mergeCell ref="A71:B71"/>
    <mergeCell ref="A73:B73"/>
    <mergeCell ref="A74:B74"/>
    <mergeCell ref="A75:B75"/>
    <mergeCell ref="A76:B76"/>
    <mergeCell ref="A64:B64"/>
    <mergeCell ref="A65:B65"/>
    <mergeCell ref="A66:B66"/>
    <mergeCell ref="A67:B67"/>
    <mergeCell ref="A68:B68"/>
    <mergeCell ref="A69:B69"/>
    <mergeCell ref="A58:B58"/>
    <mergeCell ref="A59:B59"/>
    <mergeCell ref="A60:B60"/>
    <mergeCell ref="A61:B61"/>
    <mergeCell ref="A62:B62"/>
    <mergeCell ref="A63:B63"/>
    <mergeCell ref="A47:B47"/>
    <mergeCell ref="A52:B52"/>
    <mergeCell ref="A53:B53"/>
    <mergeCell ref="A54:B54"/>
    <mergeCell ref="A55:B55"/>
    <mergeCell ref="A57:B57"/>
    <mergeCell ref="A37:B37"/>
    <mergeCell ref="A38:B38"/>
    <mergeCell ref="A39:B39"/>
    <mergeCell ref="A41:B41"/>
    <mergeCell ref="A42:B42"/>
    <mergeCell ref="A43:B43"/>
    <mergeCell ref="A23:B23"/>
    <mergeCell ref="A24:B24"/>
    <mergeCell ref="A25:B25"/>
    <mergeCell ref="A28:B28"/>
    <mergeCell ref="A31:B31"/>
    <mergeCell ref="A32:B32"/>
    <mergeCell ref="A9:B9"/>
    <mergeCell ref="A11:B11"/>
    <mergeCell ref="A12:B12"/>
    <mergeCell ref="A16:B16"/>
    <mergeCell ref="A20:B20"/>
    <mergeCell ref="A22:B22"/>
    <mergeCell ref="A10:B10"/>
    <mergeCell ref="G6:H6"/>
    <mergeCell ref="I6:J6"/>
    <mergeCell ref="K6:L6"/>
    <mergeCell ref="M6:N6"/>
    <mergeCell ref="A6:B6"/>
    <mergeCell ref="A7:B7"/>
    <mergeCell ref="C6:D6"/>
    <mergeCell ref="E6:F6"/>
    <mergeCell ref="I7:J7"/>
  </mergeCells>
  <printOptions/>
  <pageMargins left="0.17" right="0.18" top="0.18" bottom="0.32" header="0.17" footer="0.23"/>
  <pageSetup horizontalDpi="1200" verticalDpi="1200" orientation="portrait" paperSize="9" scale="90" r:id="rId1"/>
  <ignoredErrors>
    <ignoredError sqref="C7:H7 M7" numberStoredAsText="1"/>
  </ignoredErrors>
</worksheet>
</file>

<file path=xl/worksheets/sheet13.xml><?xml version="1.0" encoding="utf-8"?>
<worksheet xmlns="http://schemas.openxmlformats.org/spreadsheetml/2006/main" xmlns:r="http://schemas.openxmlformats.org/officeDocument/2006/relationships">
  <dimension ref="A1:N266"/>
  <sheetViews>
    <sheetView zoomScalePageLayoutView="0" workbookViewId="0" topLeftCell="A1">
      <pane ySplit="9" topLeftCell="A10" activePane="bottomLeft" state="frozen"/>
      <selection pane="topLeft" activeCell="A1" sqref="A1:M1"/>
      <selection pane="bottomLeft" activeCell="A1" sqref="A1:N1"/>
    </sheetView>
  </sheetViews>
  <sheetFormatPr defaultColWidth="9.140625" defaultRowHeight="12" customHeight="1"/>
  <cols>
    <col min="1" max="1" width="1.7109375" style="1" customWidth="1"/>
    <col min="2" max="2" width="28.140625" style="1" customWidth="1"/>
    <col min="3" max="3" width="14.28125" style="2" customWidth="1"/>
    <col min="4" max="4" width="1.7109375" style="223" customWidth="1"/>
    <col min="5" max="5" width="14.28125" style="2" customWidth="1"/>
    <col min="6" max="6" width="1.7109375" style="223" customWidth="1"/>
    <col min="7" max="7" width="14.28125" style="2" customWidth="1"/>
    <col min="8" max="8" width="1.7109375" style="2" customWidth="1"/>
    <col min="9" max="9" width="14.28125" style="2" customWidth="1"/>
    <col min="10" max="10" width="1.7109375" style="2" customWidth="1"/>
    <col min="11" max="11" width="14.28125" style="2" customWidth="1"/>
    <col min="12" max="12" width="1.7109375" style="2" customWidth="1"/>
    <col min="13" max="13" width="14.28125" style="2" customWidth="1"/>
    <col min="14" max="14" width="1.7109375" style="2" customWidth="1"/>
    <col min="15" max="16384" width="9.140625" style="1" customWidth="1"/>
  </cols>
  <sheetData>
    <row r="1" spans="1:14" s="5" customFormat="1" ht="12.75" customHeight="1">
      <c r="A1" s="379"/>
      <c r="B1" s="379"/>
      <c r="C1" s="379"/>
      <c r="D1" s="379"/>
      <c r="E1" s="379"/>
      <c r="F1" s="379"/>
      <c r="G1" s="379"/>
      <c r="H1" s="379"/>
      <c r="I1" s="379"/>
      <c r="J1" s="379"/>
      <c r="K1" s="379"/>
      <c r="L1" s="379"/>
      <c r="M1" s="379"/>
      <c r="N1" s="379"/>
    </row>
    <row r="2" spans="1:14" s="5" customFormat="1" ht="30" customHeight="1">
      <c r="A2" s="408" t="s">
        <v>630</v>
      </c>
      <c r="B2" s="408"/>
      <c r="C2" s="408"/>
      <c r="D2" s="408"/>
      <c r="E2" s="408"/>
      <c r="F2" s="408"/>
      <c r="G2" s="408"/>
      <c r="H2" s="408"/>
      <c r="I2" s="409"/>
      <c r="J2" s="409"/>
      <c r="K2" s="409"/>
      <c r="L2" s="409"/>
      <c r="M2" s="409"/>
      <c r="N2" s="409"/>
    </row>
    <row r="3" spans="1:14" s="7" customFormat="1" ht="12.75" customHeight="1">
      <c r="A3" s="377"/>
      <c r="B3" s="377"/>
      <c r="C3" s="377"/>
      <c r="D3" s="377"/>
      <c r="E3" s="377"/>
      <c r="F3" s="377"/>
      <c r="G3" s="377"/>
      <c r="H3" s="377"/>
      <c r="I3" s="377"/>
      <c r="J3" s="377"/>
      <c r="K3" s="377"/>
      <c r="L3" s="377"/>
      <c r="M3" s="377"/>
      <c r="N3" s="377"/>
    </row>
    <row r="4" spans="1:14" s="7" customFormat="1" ht="12.75" customHeight="1">
      <c r="A4" s="370"/>
      <c r="B4" s="370"/>
      <c r="C4" s="370"/>
      <c r="D4" s="370"/>
      <c r="E4" s="370"/>
      <c r="F4" s="370"/>
      <c r="G4" s="370"/>
      <c r="H4" s="370"/>
      <c r="I4" s="370"/>
      <c r="J4" s="370"/>
      <c r="K4" s="370"/>
      <c r="L4" s="370"/>
      <c r="M4" s="370"/>
      <c r="N4" s="370"/>
    </row>
    <row r="5" spans="1:14" s="9" customFormat="1" ht="12" customHeight="1">
      <c r="A5" s="406"/>
      <c r="B5" s="406"/>
      <c r="C5" s="412" t="s">
        <v>1</v>
      </c>
      <c r="D5" s="413"/>
      <c r="E5" s="412" t="s">
        <v>2</v>
      </c>
      <c r="F5" s="413"/>
      <c r="G5" s="414" t="s">
        <v>3</v>
      </c>
      <c r="H5" s="415"/>
      <c r="I5" s="414" t="s">
        <v>4</v>
      </c>
      <c r="J5" s="416"/>
      <c r="K5" s="414" t="s">
        <v>5</v>
      </c>
      <c r="L5" s="415"/>
      <c r="M5" s="417" t="s">
        <v>6</v>
      </c>
      <c r="N5" s="418"/>
    </row>
    <row r="6" spans="1:14" s="14" customFormat="1" ht="12" customHeight="1">
      <c r="A6" s="419"/>
      <c r="B6" s="419"/>
      <c r="C6" s="420" t="s">
        <v>7</v>
      </c>
      <c r="D6" s="421"/>
      <c r="E6" s="420" t="s">
        <v>7</v>
      </c>
      <c r="F6" s="421"/>
      <c r="G6" s="422" t="s">
        <v>8</v>
      </c>
      <c r="H6" s="423"/>
      <c r="I6" s="422" t="s">
        <v>9</v>
      </c>
      <c r="J6" s="424"/>
      <c r="K6" s="422" t="s">
        <v>10</v>
      </c>
      <c r="L6" s="423"/>
      <c r="M6" s="425" t="s">
        <v>11</v>
      </c>
      <c r="N6" s="426"/>
    </row>
    <row r="7" spans="1:14" s="15" customFormat="1" ht="12" customHeight="1">
      <c r="A7" s="407"/>
      <c r="B7" s="407"/>
      <c r="C7" s="427" t="s">
        <v>616</v>
      </c>
      <c r="D7" s="428"/>
      <c r="E7" s="427" t="s">
        <v>17</v>
      </c>
      <c r="F7" s="428"/>
      <c r="G7" s="427" t="s">
        <v>617</v>
      </c>
      <c r="H7" s="428"/>
      <c r="I7" s="427" t="s">
        <v>618</v>
      </c>
      <c r="J7" s="429"/>
      <c r="K7" s="427" t="s">
        <v>619</v>
      </c>
      <c r="L7" s="428"/>
      <c r="M7" s="427" t="s">
        <v>620</v>
      </c>
      <c r="N7" s="429"/>
    </row>
    <row r="8" spans="1:14" s="15" customFormat="1" ht="12" customHeight="1">
      <c r="A8" s="410"/>
      <c r="B8" s="410"/>
      <c r="C8" s="410"/>
      <c r="D8" s="410"/>
      <c r="E8" s="410"/>
      <c r="F8" s="410"/>
      <c r="G8" s="410"/>
      <c r="H8" s="410"/>
      <c r="I8" s="410"/>
      <c r="J8" s="410"/>
      <c r="K8" s="410"/>
      <c r="L8" s="410"/>
      <c r="M8" s="410"/>
      <c r="N8" s="410"/>
    </row>
    <row r="9" spans="1:14" s="17" customFormat="1" ht="12" customHeight="1">
      <c r="A9" s="340" t="s">
        <v>18</v>
      </c>
      <c r="B9" s="340"/>
      <c r="C9" s="169">
        <v>3604.315669710521</v>
      </c>
      <c r="D9" s="210"/>
      <c r="E9" s="169">
        <v>3706.459383345922</v>
      </c>
      <c r="F9" s="211"/>
      <c r="G9" s="212">
        <v>78.12</v>
      </c>
      <c r="H9" s="169"/>
      <c r="I9" s="212">
        <v>100</v>
      </c>
      <c r="J9" s="169"/>
      <c r="K9" s="169" t="s">
        <v>19</v>
      </c>
      <c r="L9" s="169"/>
      <c r="M9" s="169">
        <f>M11+M22+M37+M41+M52</f>
        <v>-1335033</v>
      </c>
      <c r="N9" s="169"/>
    </row>
    <row r="10" spans="1:14" s="17" customFormat="1" ht="12" customHeight="1">
      <c r="A10" s="341"/>
      <c r="B10" s="341"/>
      <c r="C10" s="21"/>
      <c r="D10" s="213"/>
      <c r="E10" s="21"/>
      <c r="F10" s="214"/>
      <c r="G10" s="23"/>
      <c r="H10" s="21"/>
      <c r="I10" s="23"/>
      <c r="J10" s="21"/>
      <c r="K10" s="21"/>
      <c r="L10" s="21"/>
      <c r="M10" s="21"/>
      <c r="N10" s="21"/>
    </row>
    <row r="11" spans="1:14" s="24" customFormat="1" ht="12" customHeight="1">
      <c r="A11" s="342" t="s">
        <v>20</v>
      </c>
      <c r="B11" s="342"/>
      <c r="C11" s="25">
        <v>2331.004685951635</v>
      </c>
      <c r="D11" s="215"/>
      <c r="E11" s="25">
        <v>4395.226922417341</v>
      </c>
      <c r="F11" s="216"/>
      <c r="G11" s="25">
        <v>98.05</v>
      </c>
      <c r="H11" s="25"/>
      <c r="I11" s="27" t="s">
        <v>19</v>
      </c>
      <c r="J11" s="25"/>
      <c r="K11" s="25" t="s">
        <v>19</v>
      </c>
      <c r="L11" s="25"/>
      <c r="M11" s="25">
        <f>M12+M16+M20</f>
        <v>16351118</v>
      </c>
      <c r="N11" s="25"/>
    </row>
    <row r="12" spans="1:14" s="28" customFormat="1" ht="12" customHeight="1">
      <c r="A12" s="343" t="s">
        <v>21</v>
      </c>
      <c r="B12" s="343"/>
      <c r="C12" s="29">
        <v>2369.6923256570562</v>
      </c>
      <c r="D12" s="217"/>
      <c r="E12" s="29">
        <v>5072.962478278439</v>
      </c>
      <c r="F12" s="218"/>
      <c r="G12" s="29">
        <v>96.94</v>
      </c>
      <c r="H12" s="29"/>
      <c r="I12" s="31" t="s">
        <v>19</v>
      </c>
      <c r="J12" s="29"/>
      <c r="K12" s="29" t="s">
        <v>19</v>
      </c>
      <c r="L12" s="29"/>
      <c r="M12" s="29">
        <f>M13+M14+M15</f>
        <v>4706919</v>
      </c>
      <c r="N12" s="29"/>
    </row>
    <row r="13" spans="1:14" s="28" customFormat="1" ht="12" customHeight="1">
      <c r="A13" s="32"/>
      <c r="B13" s="33" t="s">
        <v>22</v>
      </c>
      <c r="C13" s="29">
        <v>2375.4353425823356</v>
      </c>
      <c r="D13" s="217"/>
      <c r="E13" s="29">
        <v>5502.801502262443</v>
      </c>
      <c r="F13" s="218"/>
      <c r="G13" s="29">
        <v>96.30283602635522</v>
      </c>
      <c r="H13" s="29"/>
      <c r="I13" s="31" t="s">
        <v>19</v>
      </c>
      <c r="J13" s="29"/>
      <c r="K13" s="29" t="s">
        <v>19</v>
      </c>
      <c r="L13" s="29"/>
      <c r="M13" s="29">
        <f>M211+M213+M219+M226+M227</f>
        <v>979496</v>
      </c>
      <c r="N13" s="29"/>
    </row>
    <row r="14" spans="1:14" s="28" customFormat="1" ht="12" customHeight="1">
      <c r="A14" s="32"/>
      <c r="B14" s="33" t="s">
        <v>23</v>
      </c>
      <c r="C14" s="29">
        <v>2351.416935789585</v>
      </c>
      <c r="D14" s="217"/>
      <c r="E14" s="29">
        <v>4224.626031383737</v>
      </c>
      <c r="F14" s="218"/>
      <c r="G14" s="29">
        <v>94.79863897001208</v>
      </c>
      <c r="H14" s="29"/>
      <c r="I14" s="31" t="s">
        <v>19</v>
      </c>
      <c r="J14" s="29"/>
      <c r="K14" s="29" t="s">
        <v>19</v>
      </c>
      <c r="L14" s="29"/>
      <c r="M14" s="29">
        <f>+M212+M220+M215+M216+M217+M218+M222+M223+M228</f>
        <v>1858732</v>
      </c>
      <c r="N14" s="29"/>
    </row>
    <row r="15" spans="1:14" s="28" customFormat="1" ht="12" customHeight="1">
      <c r="A15" s="32"/>
      <c r="B15" s="34" t="s">
        <v>24</v>
      </c>
      <c r="C15" s="29">
        <v>2383.524476172123</v>
      </c>
      <c r="D15" s="217"/>
      <c r="E15" s="29">
        <v>5576.0498343079935</v>
      </c>
      <c r="F15" s="218"/>
      <c r="G15" s="29">
        <v>100</v>
      </c>
      <c r="H15" s="29"/>
      <c r="I15" s="31" t="s">
        <v>19</v>
      </c>
      <c r="J15" s="29"/>
      <c r="K15" s="29" t="s">
        <v>19</v>
      </c>
      <c r="L15" s="29"/>
      <c r="M15" s="29">
        <f>M214+M221+M224+M225</f>
        <v>1868691</v>
      </c>
      <c r="N15" s="29"/>
    </row>
    <row r="16" spans="1:14" s="28" customFormat="1" ht="12" customHeight="1">
      <c r="A16" s="343" t="s">
        <v>25</v>
      </c>
      <c r="B16" s="343"/>
      <c r="C16" s="29">
        <v>2263.5340029634835</v>
      </c>
      <c r="D16" s="217"/>
      <c r="E16" s="29">
        <v>2948.2575591111113</v>
      </c>
      <c r="F16" s="218"/>
      <c r="G16" s="29">
        <v>96.67</v>
      </c>
      <c r="H16" s="29"/>
      <c r="I16" s="31" t="s">
        <v>19</v>
      </c>
      <c r="J16" s="29"/>
      <c r="K16" s="29" t="s">
        <v>19</v>
      </c>
      <c r="L16" s="29"/>
      <c r="M16" s="29">
        <f>M17+M18+M19</f>
        <v>3420494</v>
      </c>
      <c r="N16" s="29"/>
    </row>
    <row r="17" spans="1:14" s="28" customFormat="1" ht="12" customHeight="1">
      <c r="A17" s="32"/>
      <c r="B17" s="33" t="s">
        <v>26</v>
      </c>
      <c r="C17" s="29">
        <v>2326.3977077974178</v>
      </c>
      <c r="D17" s="217"/>
      <c r="E17" s="29">
        <v>3934.3056420426374</v>
      </c>
      <c r="F17" s="218"/>
      <c r="G17" s="29">
        <v>95</v>
      </c>
      <c r="H17" s="29"/>
      <c r="I17" s="31" t="s">
        <v>19</v>
      </c>
      <c r="J17" s="29"/>
      <c r="K17" s="29" t="s">
        <v>19</v>
      </c>
      <c r="L17" s="29"/>
      <c r="M17" s="29">
        <f>+M205</f>
        <v>677637</v>
      </c>
      <c r="N17" s="29"/>
    </row>
    <row r="18" spans="1:14" s="28" customFormat="1" ht="12" customHeight="1">
      <c r="A18" s="32"/>
      <c r="B18" s="33" t="s">
        <v>27</v>
      </c>
      <c r="C18" s="29">
        <v>2252.7493239761257</v>
      </c>
      <c r="D18" s="217"/>
      <c r="E18" s="29">
        <v>3737.6634907709</v>
      </c>
      <c r="F18" s="218"/>
      <c r="G18" s="29">
        <v>95</v>
      </c>
      <c r="H18" s="29"/>
      <c r="I18" s="31" t="s">
        <v>19</v>
      </c>
      <c r="J18" s="29"/>
      <c r="K18" s="29" t="s">
        <v>19</v>
      </c>
      <c r="L18" s="29"/>
      <c r="M18" s="29">
        <f>+M204</f>
        <v>1332596</v>
      </c>
      <c r="N18" s="29"/>
    </row>
    <row r="19" spans="1:14" s="28" customFormat="1" ht="12" customHeight="1">
      <c r="A19" s="35"/>
      <c r="B19" s="33" t="s">
        <v>28</v>
      </c>
      <c r="C19" s="29">
        <v>2217.7645815852857</v>
      </c>
      <c r="D19" s="217"/>
      <c r="E19" s="29">
        <v>3934.3056420426374</v>
      </c>
      <c r="F19" s="218"/>
      <c r="G19" s="29">
        <v>100</v>
      </c>
      <c r="H19" s="29"/>
      <c r="I19" s="31" t="s">
        <v>19</v>
      </c>
      <c r="J19" s="29"/>
      <c r="K19" s="29" t="s">
        <v>19</v>
      </c>
      <c r="L19" s="29"/>
      <c r="M19" s="29">
        <f>M206+M207+M208</f>
        <v>1410261</v>
      </c>
      <c r="N19" s="29"/>
    </row>
    <row r="20" spans="1:14" s="28" customFormat="1" ht="12" customHeight="1">
      <c r="A20" s="344" t="s">
        <v>29</v>
      </c>
      <c r="B20" s="344"/>
      <c r="C20" s="37">
        <v>2330.671315123788</v>
      </c>
      <c r="D20" s="219"/>
      <c r="E20" s="37">
        <v>4500.191063595687</v>
      </c>
      <c r="F20" s="220"/>
      <c r="G20" s="37">
        <v>99.42</v>
      </c>
      <c r="H20" s="37"/>
      <c r="I20" s="39" t="s">
        <v>19</v>
      </c>
      <c r="J20" s="37"/>
      <c r="K20" s="37" t="s">
        <v>19</v>
      </c>
      <c r="L20" s="37"/>
      <c r="M20" s="37">
        <f>M196+M197+M198+M182+M199+M200+M187+M201+M190</f>
        <v>8223705</v>
      </c>
      <c r="N20" s="37"/>
    </row>
    <row r="21" spans="1:14" s="28" customFormat="1" ht="12" customHeight="1">
      <c r="A21" s="35"/>
      <c r="B21" s="35"/>
      <c r="C21" s="35"/>
      <c r="D21" s="213"/>
      <c r="E21" s="35"/>
      <c r="F21" s="214"/>
      <c r="G21" s="35"/>
      <c r="H21" s="35"/>
      <c r="I21" s="41"/>
      <c r="J21" s="35"/>
      <c r="K21" s="35"/>
      <c r="L21" s="35"/>
      <c r="M21" s="35"/>
      <c r="N21" s="35"/>
    </row>
    <row r="22" spans="1:14" s="24" customFormat="1" ht="12" customHeight="1">
      <c r="A22" s="342" t="s">
        <v>30</v>
      </c>
      <c r="B22" s="342"/>
      <c r="C22" s="25">
        <v>2838.5969252168543</v>
      </c>
      <c r="D22" s="215"/>
      <c r="E22" s="25">
        <v>4707.233607063565</v>
      </c>
      <c r="F22" s="216"/>
      <c r="G22" s="25">
        <v>85.61</v>
      </c>
      <c r="H22" s="25"/>
      <c r="I22" s="27" t="s">
        <v>19</v>
      </c>
      <c r="J22" s="25"/>
      <c r="K22" s="25" t="s">
        <v>19</v>
      </c>
      <c r="L22" s="25"/>
      <c r="M22" s="25">
        <f>M23+M24+M25+M28+M31+M32</f>
        <v>10974046</v>
      </c>
      <c r="N22" s="25"/>
    </row>
    <row r="23" spans="1:14" s="28" customFormat="1" ht="12" customHeight="1">
      <c r="A23" s="343" t="s">
        <v>31</v>
      </c>
      <c r="B23" s="343"/>
      <c r="C23" s="29">
        <v>3105.317983131272</v>
      </c>
      <c r="D23" s="217"/>
      <c r="E23" s="29">
        <v>4566.8648462797</v>
      </c>
      <c r="F23" s="218"/>
      <c r="G23" s="29">
        <v>83.42</v>
      </c>
      <c r="H23" s="29"/>
      <c r="I23" s="31" t="s">
        <v>19</v>
      </c>
      <c r="J23" s="29"/>
      <c r="K23" s="29" t="s">
        <v>19</v>
      </c>
      <c r="L23" s="29"/>
      <c r="M23" s="29">
        <f>M136+M138+M139+M150+M151+M153+M155+M157+M158</f>
        <v>1015295</v>
      </c>
      <c r="N23" s="29"/>
    </row>
    <row r="24" spans="1:14" s="28" customFormat="1" ht="12" customHeight="1">
      <c r="A24" s="343" t="s">
        <v>32</v>
      </c>
      <c r="B24" s="343"/>
      <c r="C24" s="29">
        <v>2778.543179424162</v>
      </c>
      <c r="D24" s="217"/>
      <c r="E24" s="29">
        <v>5942.482014017728</v>
      </c>
      <c r="F24" s="218"/>
      <c r="G24" s="29">
        <v>86.8</v>
      </c>
      <c r="H24" s="29"/>
      <c r="I24" s="31" t="s">
        <v>19</v>
      </c>
      <c r="J24" s="29"/>
      <c r="K24" s="29" t="s">
        <v>19</v>
      </c>
      <c r="L24" s="29"/>
      <c r="M24" s="29">
        <f>M145</f>
        <v>465156</v>
      </c>
      <c r="N24" s="29"/>
    </row>
    <row r="25" spans="1:14" s="28" customFormat="1" ht="12" customHeight="1">
      <c r="A25" s="343" t="s">
        <v>33</v>
      </c>
      <c r="B25" s="343"/>
      <c r="C25" s="29">
        <v>2354.2748623183866</v>
      </c>
      <c r="D25" s="217"/>
      <c r="E25" s="29">
        <v>4591.3773132953775</v>
      </c>
      <c r="F25" s="218"/>
      <c r="G25" s="29">
        <v>90.88</v>
      </c>
      <c r="H25" s="29"/>
      <c r="I25" s="31" t="s">
        <v>19</v>
      </c>
      <c r="J25" s="29"/>
      <c r="K25" s="29" t="s">
        <v>19</v>
      </c>
      <c r="L25" s="29"/>
      <c r="M25" s="29">
        <f>M26+M27</f>
        <v>4171416</v>
      </c>
      <c r="N25" s="29"/>
    </row>
    <row r="26" spans="1:14" s="28" customFormat="1" ht="12" customHeight="1">
      <c r="A26" s="42"/>
      <c r="B26" s="33" t="s">
        <v>34</v>
      </c>
      <c r="C26" s="29">
        <v>2361.9082129115204</v>
      </c>
      <c r="D26" s="217"/>
      <c r="E26" s="29">
        <v>14415.296896929824</v>
      </c>
      <c r="F26" s="218"/>
      <c r="G26" s="29">
        <v>100</v>
      </c>
      <c r="H26" s="29"/>
      <c r="I26" s="31" t="s">
        <v>19</v>
      </c>
      <c r="J26" s="29"/>
      <c r="K26" s="29" t="s">
        <v>19</v>
      </c>
      <c r="L26" s="29"/>
      <c r="M26" s="29">
        <f>M137+M142+M144+M152+M159+M164</f>
        <v>665259</v>
      </c>
      <c r="N26" s="29"/>
    </row>
    <row r="27" spans="1:14" s="28" customFormat="1" ht="12" customHeight="1">
      <c r="A27" s="35"/>
      <c r="B27" s="33" t="s">
        <v>35</v>
      </c>
      <c r="C27" s="29">
        <v>2353.631136564077</v>
      </c>
      <c r="D27" s="217"/>
      <c r="E27" s="29">
        <v>3779.2476305293685</v>
      </c>
      <c r="F27" s="218"/>
      <c r="G27" s="29">
        <v>90.26830897279766</v>
      </c>
      <c r="H27" s="29"/>
      <c r="I27" s="31" t="s">
        <v>19</v>
      </c>
      <c r="J27" s="29"/>
      <c r="K27" s="29" t="s">
        <v>19</v>
      </c>
      <c r="L27" s="29"/>
      <c r="M27" s="29">
        <f>M143+M146+M149+M161</f>
        <v>3506157</v>
      </c>
      <c r="N27" s="29"/>
    </row>
    <row r="28" spans="1:14" s="28" customFormat="1" ht="12" customHeight="1">
      <c r="A28" s="343" t="s">
        <v>36</v>
      </c>
      <c r="B28" s="343"/>
      <c r="C28" s="29">
        <v>2466.627842538546</v>
      </c>
      <c r="D28" s="217"/>
      <c r="E28" s="29">
        <v>7530.2740502566885</v>
      </c>
      <c r="F28" s="218"/>
      <c r="G28" s="29">
        <v>89.42</v>
      </c>
      <c r="H28" s="29"/>
      <c r="I28" s="31" t="s">
        <v>19</v>
      </c>
      <c r="J28" s="29"/>
      <c r="K28" s="29" t="s">
        <v>19</v>
      </c>
      <c r="L28" s="29"/>
      <c r="M28" s="29">
        <f>M29+M30</f>
        <v>1120346</v>
      </c>
      <c r="N28" s="29"/>
    </row>
    <row r="29" spans="1:14" s="28" customFormat="1" ht="12" customHeight="1">
      <c r="A29" s="42"/>
      <c r="B29" s="33" t="s">
        <v>37</v>
      </c>
      <c r="C29" s="29">
        <v>2248.5772364013355</v>
      </c>
      <c r="D29" s="217"/>
      <c r="E29" s="29">
        <v>11661.790245398775</v>
      </c>
      <c r="F29" s="218"/>
      <c r="G29" s="29">
        <v>90</v>
      </c>
      <c r="H29" s="29"/>
      <c r="I29" s="31" t="s">
        <v>19</v>
      </c>
      <c r="J29" s="29"/>
      <c r="K29" s="29" t="s">
        <v>19</v>
      </c>
      <c r="L29" s="29"/>
      <c r="M29" s="29">
        <f>+M141</f>
        <v>429264</v>
      </c>
      <c r="N29" s="29"/>
    </row>
    <row r="30" spans="1:14" s="28" customFormat="1" ht="12" customHeight="1">
      <c r="A30" s="35"/>
      <c r="B30" s="33" t="s">
        <v>38</v>
      </c>
      <c r="C30" s="29">
        <v>2562.51551127807</v>
      </c>
      <c r="D30" s="217"/>
      <c r="E30" s="29">
        <v>5688.844371093749</v>
      </c>
      <c r="F30" s="218"/>
      <c r="G30" s="29">
        <v>89.23286888820402</v>
      </c>
      <c r="H30" s="29"/>
      <c r="I30" s="31" t="s">
        <v>19</v>
      </c>
      <c r="J30" s="29"/>
      <c r="K30" s="29" t="s">
        <v>19</v>
      </c>
      <c r="L30" s="29"/>
      <c r="M30" s="29">
        <f>M140+M160+M163</f>
        <v>691082</v>
      </c>
      <c r="N30" s="29"/>
    </row>
    <row r="31" spans="1:14" s="28" customFormat="1" ht="12" customHeight="1">
      <c r="A31" s="343" t="s">
        <v>39</v>
      </c>
      <c r="B31" s="343"/>
      <c r="C31" s="29">
        <v>2287.0709328941616</v>
      </c>
      <c r="D31" s="217"/>
      <c r="E31" s="29">
        <v>7112.185177215189</v>
      </c>
      <c r="F31" s="218"/>
      <c r="G31" s="29">
        <v>98.91</v>
      </c>
      <c r="H31" s="29"/>
      <c r="I31" s="31" t="s">
        <v>19</v>
      </c>
      <c r="J31" s="29"/>
      <c r="K31" s="29" t="s">
        <v>19</v>
      </c>
      <c r="L31" s="29"/>
      <c r="M31" s="29">
        <f>M147+M148+M154+M156+M162</f>
        <v>617421</v>
      </c>
      <c r="N31" s="29"/>
    </row>
    <row r="32" spans="1:14" s="28" customFormat="1" ht="12" customHeight="1">
      <c r="A32" s="343" t="s">
        <v>40</v>
      </c>
      <c r="B32" s="343"/>
      <c r="C32" s="29">
        <v>2294.7125873475147</v>
      </c>
      <c r="D32" s="217"/>
      <c r="E32" s="29">
        <v>2766.0930204364395</v>
      </c>
      <c r="F32" s="218"/>
      <c r="G32" s="29">
        <v>96.25</v>
      </c>
      <c r="H32" s="29"/>
      <c r="I32" s="31" t="s">
        <v>19</v>
      </c>
      <c r="J32" s="29"/>
      <c r="K32" s="29" t="s">
        <v>19</v>
      </c>
      <c r="L32" s="29"/>
      <c r="M32" s="29">
        <f>M33+M34+M35</f>
        <v>3584412</v>
      </c>
      <c r="N32" s="29"/>
    </row>
    <row r="33" spans="1:14" s="28" customFormat="1" ht="12" customHeight="1">
      <c r="A33" s="42"/>
      <c r="B33" s="33" t="s">
        <v>41</v>
      </c>
      <c r="C33" s="29">
        <v>2316.1095611935984</v>
      </c>
      <c r="D33" s="217"/>
      <c r="E33" s="29">
        <v>5344.778204667864</v>
      </c>
      <c r="F33" s="218"/>
      <c r="G33" s="29">
        <v>95</v>
      </c>
      <c r="H33" s="29"/>
      <c r="I33" s="31" t="s">
        <v>19</v>
      </c>
      <c r="J33" s="29"/>
      <c r="K33" s="29" t="s">
        <v>19</v>
      </c>
      <c r="L33" s="29"/>
      <c r="M33" s="29">
        <f>M172</f>
        <v>172366</v>
      </c>
      <c r="N33" s="29"/>
    </row>
    <row r="34" spans="1:14" s="28" customFormat="1" ht="12" customHeight="1">
      <c r="A34" s="32"/>
      <c r="B34" s="33" t="s">
        <v>42</v>
      </c>
      <c r="C34" s="29">
        <v>2586.284656648044</v>
      </c>
      <c r="D34" s="217"/>
      <c r="E34" s="29">
        <v>20762.23222772277</v>
      </c>
      <c r="F34" s="218"/>
      <c r="G34" s="29">
        <v>96.37353444355958</v>
      </c>
      <c r="H34" s="29"/>
      <c r="I34" s="31" t="s">
        <v>19</v>
      </c>
      <c r="J34" s="29"/>
      <c r="K34" s="29" t="s">
        <v>19</v>
      </c>
      <c r="L34" s="29"/>
      <c r="M34" s="29">
        <f>M168+M169+M170+M173</f>
        <v>53412</v>
      </c>
      <c r="N34" s="29"/>
    </row>
    <row r="35" spans="1:14" s="28" customFormat="1" ht="12" customHeight="1">
      <c r="A35" s="32"/>
      <c r="B35" s="43" t="s">
        <v>43</v>
      </c>
      <c r="C35" s="37">
        <v>2280.1443893550445</v>
      </c>
      <c r="D35" s="219"/>
      <c r="E35" s="37">
        <v>1754.8172941176472</v>
      </c>
      <c r="F35" s="220"/>
      <c r="G35" s="37">
        <v>96.38620832281775</v>
      </c>
      <c r="H35" s="37"/>
      <c r="I35" s="39" t="s">
        <v>19</v>
      </c>
      <c r="J35" s="37"/>
      <c r="K35" s="37" t="s">
        <v>19</v>
      </c>
      <c r="L35" s="37"/>
      <c r="M35" s="37">
        <f>M167+M171+M174</f>
        <v>3358634</v>
      </c>
      <c r="N35" s="37"/>
    </row>
    <row r="36" spans="1:14" s="28" customFormat="1" ht="12" customHeight="1">
      <c r="A36" s="35"/>
      <c r="B36" s="35"/>
      <c r="C36" s="35"/>
      <c r="D36" s="213"/>
      <c r="E36" s="35"/>
      <c r="F36" s="214"/>
      <c r="G36" s="35"/>
      <c r="H36" s="35"/>
      <c r="I36" s="41"/>
      <c r="J36" s="35"/>
      <c r="K36" s="35"/>
      <c r="L36" s="35"/>
      <c r="M36" s="35"/>
      <c r="N36" s="35"/>
    </row>
    <row r="37" spans="1:14" s="24" customFormat="1" ht="12" customHeight="1">
      <c r="A37" s="342" t="s">
        <v>44</v>
      </c>
      <c r="B37" s="342"/>
      <c r="C37" s="25">
        <v>2489.2371043012913</v>
      </c>
      <c r="D37" s="215"/>
      <c r="E37" s="25">
        <v>2505.8884071565044</v>
      </c>
      <c r="F37" s="216"/>
      <c r="G37" s="25">
        <v>92.69</v>
      </c>
      <c r="H37" s="25"/>
      <c r="I37" s="27" t="s">
        <v>19</v>
      </c>
      <c r="J37" s="25"/>
      <c r="K37" s="25" t="s">
        <v>19</v>
      </c>
      <c r="L37" s="25"/>
      <c r="M37" s="25">
        <f>M38+M39</f>
        <v>10771180</v>
      </c>
      <c r="N37" s="25"/>
    </row>
    <row r="38" spans="1:14" s="28" customFormat="1" ht="12" customHeight="1">
      <c r="A38" s="343" t="s">
        <v>45</v>
      </c>
      <c r="B38" s="343"/>
      <c r="C38" s="29">
        <v>2485.8735141407883</v>
      </c>
      <c r="D38" s="217"/>
      <c r="E38" s="29">
        <v>2625.9924271629825</v>
      </c>
      <c r="F38" s="218"/>
      <c r="G38" s="29">
        <v>93.8</v>
      </c>
      <c r="H38" s="29"/>
      <c r="I38" s="31" t="s">
        <v>19</v>
      </c>
      <c r="J38" s="29"/>
      <c r="K38" s="29" t="s">
        <v>19</v>
      </c>
      <c r="L38" s="29"/>
      <c r="M38" s="29">
        <f>M177+M178+M180+M181+M183+M186+M188+M189+M192+M193</f>
        <v>9647189</v>
      </c>
      <c r="N38" s="29"/>
    </row>
    <row r="39" spans="1:14" s="28" customFormat="1" ht="12" customHeight="1">
      <c r="A39" s="344" t="s">
        <v>46</v>
      </c>
      <c r="B39" s="344"/>
      <c r="C39" s="37">
        <v>2514.984844465399</v>
      </c>
      <c r="D39" s="219"/>
      <c r="E39" s="37">
        <v>1598.4035835036218</v>
      </c>
      <c r="F39" s="220"/>
      <c r="G39" s="37">
        <v>84.52</v>
      </c>
      <c r="H39" s="37"/>
      <c r="I39" s="39" t="s">
        <v>19</v>
      </c>
      <c r="J39" s="37"/>
      <c r="K39" s="37" t="s">
        <v>19</v>
      </c>
      <c r="L39" s="37"/>
      <c r="M39" s="37">
        <f>+M179+M184+M191</f>
        <v>1123991</v>
      </c>
      <c r="N39" s="37"/>
    </row>
    <row r="40" spans="1:14" s="28" customFormat="1" ht="12" customHeight="1">
      <c r="A40" s="35"/>
      <c r="B40" s="35"/>
      <c r="C40" s="35"/>
      <c r="D40" s="213"/>
      <c r="E40" s="35"/>
      <c r="F40" s="214"/>
      <c r="G40" s="35"/>
      <c r="H40" s="35"/>
      <c r="I40" s="41"/>
      <c r="J40" s="35"/>
      <c r="K40" s="35"/>
      <c r="L40" s="35"/>
      <c r="M40" s="35"/>
      <c r="N40" s="35"/>
    </row>
    <row r="41" spans="1:14" s="24" customFormat="1" ht="12" customHeight="1">
      <c r="A41" s="342" t="s">
        <v>47</v>
      </c>
      <c r="B41" s="342"/>
      <c r="C41" s="25">
        <v>4688.254884154319</v>
      </c>
      <c r="D41" s="215"/>
      <c r="E41" s="25">
        <v>3874.8230891717453</v>
      </c>
      <c r="F41" s="216"/>
      <c r="G41" s="25">
        <v>72.21</v>
      </c>
      <c r="H41" s="25"/>
      <c r="I41" s="27" t="s">
        <v>19</v>
      </c>
      <c r="J41" s="25"/>
      <c r="K41" s="25" t="s">
        <v>19</v>
      </c>
      <c r="L41" s="25"/>
      <c r="M41" s="25">
        <f>M42+M43+M47</f>
        <v>-40052407</v>
      </c>
      <c r="N41" s="25"/>
    </row>
    <row r="42" spans="1:14" s="28" customFormat="1" ht="12" customHeight="1">
      <c r="A42" s="343" t="s">
        <v>48</v>
      </c>
      <c r="B42" s="343"/>
      <c r="C42" s="29">
        <v>5343.04805218674</v>
      </c>
      <c r="D42" s="217"/>
      <c r="E42" s="29">
        <v>3829.9081705605204</v>
      </c>
      <c r="F42" s="218"/>
      <c r="G42" s="29">
        <v>70.42</v>
      </c>
      <c r="H42" s="29"/>
      <c r="I42" s="31" t="s">
        <v>19</v>
      </c>
      <c r="J42" s="29"/>
      <c r="K42" s="29" t="s">
        <v>19</v>
      </c>
      <c r="L42" s="29"/>
      <c r="M42" s="29">
        <f>M86+M87+M88+M90+M91+M95+M96+M98+M100+M102+M103+M107+M109+M114+M115+M119+M122+M125+M128+M132+M133</f>
        <v>-41085607</v>
      </c>
      <c r="N42" s="29"/>
    </row>
    <row r="43" spans="1:14" s="28" customFormat="1" ht="12" customHeight="1">
      <c r="A43" s="346" t="s">
        <v>49</v>
      </c>
      <c r="B43" s="346"/>
      <c r="C43" s="29">
        <v>3548.619770187657</v>
      </c>
      <c r="D43" s="217"/>
      <c r="E43" s="29">
        <v>3855.3103718751286</v>
      </c>
      <c r="F43" s="218"/>
      <c r="G43" s="29">
        <v>78.17</v>
      </c>
      <c r="H43" s="29"/>
      <c r="I43" s="31" t="s">
        <v>19</v>
      </c>
      <c r="J43" s="29"/>
      <c r="K43" s="29" t="s">
        <v>19</v>
      </c>
      <c r="L43" s="29"/>
      <c r="M43" s="29">
        <f>M44+M45+M46</f>
        <v>188627</v>
      </c>
      <c r="N43" s="29"/>
    </row>
    <row r="44" spans="1:14" s="28" customFormat="1" ht="12" customHeight="1">
      <c r="A44" s="43"/>
      <c r="B44" s="33" t="s">
        <v>50</v>
      </c>
      <c r="C44" s="29">
        <v>4444.721259552493</v>
      </c>
      <c r="D44" s="217"/>
      <c r="E44" s="29">
        <v>2979.91924175283</v>
      </c>
      <c r="F44" s="218"/>
      <c r="G44" s="29">
        <v>72.40762383978918</v>
      </c>
      <c r="H44" s="29"/>
      <c r="I44" s="31" t="s">
        <v>19</v>
      </c>
      <c r="J44" s="29"/>
      <c r="K44" s="29" t="s">
        <v>19</v>
      </c>
      <c r="L44" s="29"/>
      <c r="M44" s="29">
        <f>M79+M112+M101+M185+M105+M110+M129</f>
        <v>-2451719</v>
      </c>
      <c r="N44" s="29"/>
    </row>
    <row r="45" spans="1:14" s="28" customFormat="1" ht="12" customHeight="1">
      <c r="A45" s="43"/>
      <c r="B45" s="33" t="s">
        <v>51</v>
      </c>
      <c r="C45" s="29">
        <v>2681.371367123043</v>
      </c>
      <c r="D45" s="217"/>
      <c r="E45" s="29">
        <v>3682.8724695841656</v>
      </c>
      <c r="F45" s="218"/>
      <c r="G45" s="29">
        <v>88.18122120199105</v>
      </c>
      <c r="H45" s="29"/>
      <c r="I45" s="31" t="s">
        <v>19</v>
      </c>
      <c r="J45" s="29"/>
      <c r="K45" s="29" t="s">
        <v>19</v>
      </c>
      <c r="L45" s="29"/>
      <c r="M45" s="29">
        <f>M89+M118+M120+M127</f>
        <v>1809013</v>
      </c>
      <c r="N45" s="29"/>
    </row>
    <row r="46" spans="1:14" s="28" customFormat="1" ht="12" customHeight="1">
      <c r="A46" s="43"/>
      <c r="B46" s="34" t="s">
        <v>52</v>
      </c>
      <c r="C46" s="29">
        <v>2128.507748072354</v>
      </c>
      <c r="D46" s="217"/>
      <c r="E46" s="29">
        <v>17499.98720955483</v>
      </c>
      <c r="F46" s="218"/>
      <c r="G46" s="29">
        <v>100</v>
      </c>
      <c r="H46" s="29"/>
      <c r="I46" s="31" t="s">
        <v>19</v>
      </c>
      <c r="J46" s="29"/>
      <c r="K46" s="29" t="s">
        <v>19</v>
      </c>
      <c r="L46" s="29"/>
      <c r="M46" s="29">
        <f>M83+M93+M94+M130</f>
        <v>831333</v>
      </c>
      <c r="N46" s="29"/>
    </row>
    <row r="47" spans="1:14" s="28" customFormat="1" ht="12" customHeight="1">
      <c r="A47" s="343" t="s">
        <v>53</v>
      </c>
      <c r="B47" s="343"/>
      <c r="C47" s="29">
        <v>3199.777580070705</v>
      </c>
      <c r="D47" s="217"/>
      <c r="E47" s="29">
        <v>4083.652397020756</v>
      </c>
      <c r="F47" s="218"/>
      <c r="G47" s="29">
        <v>78.9</v>
      </c>
      <c r="H47" s="29"/>
      <c r="I47" s="31" t="s">
        <v>19</v>
      </c>
      <c r="J47" s="29"/>
      <c r="K47" s="29" t="s">
        <v>19</v>
      </c>
      <c r="L47" s="29"/>
      <c r="M47" s="29">
        <f>M48+M49+M50</f>
        <v>844573</v>
      </c>
      <c r="N47" s="29"/>
    </row>
    <row r="48" spans="1:14" s="28" customFormat="1" ht="12" customHeight="1">
      <c r="A48" s="43"/>
      <c r="B48" s="33" t="s">
        <v>54</v>
      </c>
      <c r="C48" s="29">
        <v>2471.0180495757936</v>
      </c>
      <c r="D48" s="217"/>
      <c r="E48" s="29">
        <v>6232.303972709551</v>
      </c>
      <c r="F48" s="218"/>
      <c r="G48" s="29">
        <v>95.29914449564613</v>
      </c>
      <c r="H48" s="29"/>
      <c r="I48" s="31" t="s">
        <v>19</v>
      </c>
      <c r="J48" s="29"/>
      <c r="K48" s="29" t="s">
        <v>19</v>
      </c>
      <c r="L48" s="29"/>
      <c r="M48" s="29">
        <f>+M75+M76+M85+M111</f>
        <v>619964</v>
      </c>
      <c r="N48" s="29"/>
    </row>
    <row r="49" spans="1:14" s="28" customFormat="1" ht="12" customHeight="1">
      <c r="A49" s="43"/>
      <c r="B49" s="33" t="s">
        <v>55</v>
      </c>
      <c r="C49" s="29">
        <v>2844.5215905849436</v>
      </c>
      <c r="D49" s="217"/>
      <c r="E49" s="29">
        <v>2838.9359001336</v>
      </c>
      <c r="F49" s="218"/>
      <c r="G49" s="29">
        <v>87.22189870924844</v>
      </c>
      <c r="H49" s="29"/>
      <c r="I49" s="31" t="s">
        <v>19</v>
      </c>
      <c r="J49" s="29"/>
      <c r="K49" s="29" t="s">
        <v>19</v>
      </c>
      <c r="L49" s="29"/>
      <c r="M49" s="29">
        <f>M78+M80+M97+M99+M113+M117+M123+M126</f>
        <v>1584339</v>
      </c>
      <c r="N49" s="29"/>
    </row>
    <row r="50" spans="1:14" s="28" customFormat="1" ht="12" customHeight="1">
      <c r="A50" s="43"/>
      <c r="B50" s="43" t="s">
        <v>56</v>
      </c>
      <c r="C50" s="37">
        <v>3499.94888314726</v>
      </c>
      <c r="D50" s="219"/>
      <c r="E50" s="37">
        <v>4227.87273652161</v>
      </c>
      <c r="F50" s="220"/>
      <c r="G50" s="37">
        <v>74.17685412251144</v>
      </c>
      <c r="H50" s="37"/>
      <c r="I50" s="39" t="s">
        <v>19</v>
      </c>
      <c r="J50" s="37"/>
      <c r="K50" s="37" t="s">
        <v>19</v>
      </c>
      <c r="L50" s="37"/>
      <c r="M50" s="37">
        <f>M74+M81+M92+M104+M116+M121+M131</f>
        <v>-1359730</v>
      </c>
      <c r="N50" s="37"/>
    </row>
    <row r="51" spans="1:14" s="28" customFormat="1" ht="12" customHeight="1">
      <c r="A51" s="34"/>
      <c r="B51" s="34"/>
      <c r="C51" s="34"/>
      <c r="D51" s="221"/>
      <c r="E51" s="34"/>
      <c r="F51" s="222"/>
      <c r="G51" s="34"/>
      <c r="H51" s="34"/>
      <c r="I51" s="46" t="s">
        <v>19</v>
      </c>
      <c r="J51" s="34"/>
      <c r="K51" s="34" t="s">
        <v>19</v>
      </c>
      <c r="L51" s="34"/>
      <c r="M51" s="34"/>
      <c r="N51" s="34"/>
    </row>
    <row r="52" spans="1:14" s="24" customFormat="1" ht="12" customHeight="1">
      <c r="A52" s="342" t="s">
        <v>57</v>
      </c>
      <c r="B52" s="342"/>
      <c r="C52" s="25">
        <v>3448.171080018733</v>
      </c>
      <c r="D52" s="215"/>
      <c r="E52" s="25">
        <v>2662.085329088234</v>
      </c>
      <c r="F52" s="216"/>
      <c r="G52" s="25">
        <v>79.3</v>
      </c>
      <c r="H52" s="25"/>
      <c r="I52" s="27" t="s">
        <v>19</v>
      </c>
      <c r="J52" s="25"/>
      <c r="K52" s="25" t="s">
        <v>19</v>
      </c>
      <c r="L52" s="25"/>
      <c r="M52" s="25">
        <f>M53+M54+M55</f>
        <v>621030</v>
      </c>
      <c r="N52" s="25"/>
    </row>
    <row r="53" spans="1:14" s="28" customFormat="1" ht="12" customHeight="1">
      <c r="A53" s="343" t="s">
        <v>58</v>
      </c>
      <c r="B53" s="343"/>
      <c r="C53" s="29">
        <v>3261.496360550954</v>
      </c>
      <c r="D53" s="217"/>
      <c r="E53" s="29">
        <v>2433.749998401364</v>
      </c>
      <c r="F53" s="218"/>
      <c r="G53" s="29">
        <v>85.57</v>
      </c>
      <c r="H53" s="29"/>
      <c r="I53" s="31" t="s">
        <v>19</v>
      </c>
      <c r="J53" s="29"/>
      <c r="K53" s="29" t="s">
        <v>19</v>
      </c>
      <c r="L53" s="29"/>
      <c r="M53" s="29">
        <f>M58+M62+M67+M71</f>
        <v>-163199</v>
      </c>
      <c r="N53" s="29"/>
    </row>
    <row r="54" spans="1:14" s="28" customFormat="1" ht="12" customHeight="1">
      <c r="A54" s="343" t="s">
        <v>59</v>
      </c>
      <c r="B54" s="343"/>
      <c r="C54" s="29">
        <v>3614.596916309412</v>
      </c>
      <c r="D54" s="217"/>
      <c r="E54" s="29">
        <v>2953.2400892279834</v>
      </c>
      <c r="F54" s="218"/>
      <c r="G54" s="29">
        <v>75.21</v>
      </c>
      <c r="H54" s="29"/>
      <c r="I54" s="31" t="s">
        <v>19</v>
      </c>
      <c r="J54" s="29"/>
      <c r="K54" s="29" t="s">
        <v>19</v>
      </c>
      <c r="L54" s="29"/>
      <c r="M54" s="29">
        <f>M77+M59+M82+M84+M63+M64+M65+M106+M108+M66+M68+M69+M124+M70</f>
        <v>81030</v>
      </c>
      <c r="N54" s="29"/>
    </row>
    <row r="55" spans="1:14" s="28" customFormat="1" ht="12" customHeight="1">
      <c r="A55" s="344" t="s">
        <v>60</v>
      </c>
      <c r="B55" s="344"/>
      <c r="C55" s="37">
        <v>3040.987272081473</v>
      </c>
      <c r="D55" s="219"/>
      <c r="E55" s="37">
        <v>1485.0575991024682</v>
      </c>
      <c r="F55" s="220"/>
      <c r="G55" s="37">
        <v>85.77</v>
      </c>
      <c r="H55" s="37"/>
      <c r="I55" s="39" t="s">
        <v>19</v>
      </c>
      <c r="J55" s="37"/>
      <c r="K55" s="37" t="s">
        <v>19</v>
      </c>
      <c r="L55" s="37"/>
      <c r="M55" s="37">
        <f>M61+M60</f>
        <v>703199</v>
      </c>
      <c r="N55" s="37"/>
    </row>
    <row r="56" spans="1:14" s="28" customFormat="1" ht="12" customHeight="1">
      <c r="A56" s="34"/>
      <c r="B56" s="44"/>
      <c r="C56" s="72"/>
      <c r="D56" s="221"/>
      <c r="E56" s="72"/>
      <c r="F56" s="222"/>
      <c r="G56" s="72"/>
      <c r="H56" s="72"/>
      <c r="I56" s="87"/>
      <c r="J56" s="72"/>
      <c r="K56" s="72"/>
      <c r="L56" s="72"/>
      <c r="M56" s="72"/>
      <c r="N56" s="72"/>
    </row>
    <row r="57" spans="1:14" s="28" customFormat="1" ht="12" customHeight="1">
      <c r="A57" s="348" t="s">
        <v>61</v>
      </c>
      <c r="B57" s="348"/>
      <c r="C57" s="21">
        <v>3491.2258303452136</v>
      </c>
      <c r="D57" s="213"/>
      <c r="E57" s="21">
        <v>2500.846504607822</v>
      </c>
      <c r="F57" s="214"/>
      <c r="G57" s="21">
        <v>78.93</v>
      </c>
      <c r="H57" s="21"/>
      <c r="I57" s="23" t="s">
        <v>19</v>
      </c>
      <c r="J57" s="21"/>
      <c r="K57" s="21" t="s">
        <v>19</v>
      </c>
      <c r="L57" s="21"/>
      <c r="M57" s="21">
        <f>SUM(M58:M71)</f>
        <v>-159228</v>
      </c>
      <c r="N57" s="21"/>
    </row>
    <row r="58" spans="1:14" s="28" customFormat="1" ht="12" customHeight="1">
      <c r="A58" s="343" t="s">
        <v>63</v>
      </c>
      <c r="B58" s="343"/>
      <c r="C58" s="29">
        <v>3149.9608582135857</v>
      </c>
      <c r="D58" s="217"/>
      <c r="E58" s="29">
        <v>3191.0102878743824</v>
      </c>
      <c r="F58" s="218"/>
      <c r="G58" s="29">
        <v>85</v>
      </c>
      <c r="H58" s="29"/>
      <c r="I58" s="31">
        <v>92.03</v>
      </c>
      <c r="J58" s="29"/>
      <c r="K58" s="29">
        <v>51</v>
      </c>
      <c r="L58" s="29"/>
      <c r="M58" s="29">
        <v>20775</v>
      </c>
      <c r="N58" s="29"/>
    </row>
    <row r="59" spans="1:14" s="28" customFormat="1" ht="12" customHeight="1">
      <c r="A59" s="343" t="s">
        <v>64</v>
      </c>
      <c r="B59" s="343"/>
      <c r="C59" s="29">
        <v>3486.3764314262016</v>
      </c>
      <c r="D59" s="217"/>
      <c r="E59" s="29">
        <v>639.9686698717948</v>
      </c>
      <c r="F59" s="218"/>
      <c r="G59" s="29">
        <v>75</v>
      </c>
      <c r="H59" s="29"/>
      <c r="I59" s="31">
        <v>100.41</v>
      </c>
      <c r="J59" s="29"/>
      <c r="K59" s="29">
        <v>57</v>
      </c>
      <c r="L59" s="29"/>
      <c r="M59" s="29">
        <v>-6957</v>
      </c>
      <c r="N59" s="29"/>
    </row>
    <row r="60" spans="1:14" s="28" customFormat="1" ht="12" customHeight="1">
      <c r="A60" s="343" t="s">
        <v>621</v>
      </c>
      <c r="B60" s="343"/>
      <c r="C60" s="29">
        <v>2695.4055412231924</v>
      </c>
      <c r="D60" s="217">
        <v>5</v>
      </c>
      <c r="E60" s="29">
        <v>2355.939655902593</v>
      </c>
      <c r="F60" s="218" t="s">
        <v>297</v>
      </c>
      <c r="G60" s="29">
        <v>95</v>
      </c>
      <c r="H60" s="29"/>
      <c r="I60" s="31">
        <v>73.75</v>
      </c>
      <c r="J60" s="29"/>
      <c r="K60" s="29">
        <v>39</v>
      </c>
      <c r="L60" s="29"/>
      <c r="M60" s="29">
        <v>676154</v>
      </c>
      <c r="N60" s="29"/>
    </row>
    <row r="61" spans="1:14" s="28" customFormat="1" ht="12" customHeight="1">
      <c r="A61" s="343" t="s">
        <v>69</v>
      </c>
      <c r="B61" s="343"/>
      <c r="C61" s="29">
        <v>3346.275505406676</v>
      </c>
      <c r="D61" s="217"/>
      <c r="E61" s="29">
        <v>709.8001979264843</v>
      </c>
      <c r="F61" s="218"/>
      <c r="G61" s="29">
        <v>80</v>
      </c>
      <c r="H61" s="29"/>
      <c r="I61" s="31">
        <v>95.43</v>
      </c>
      <c r="J61" s="29"/>
      <c r="K61" s="29">
        <v>54</v>
      </c>
      <c r="L61" s="29"/>
      <c r="M61" s="29">
        <v>27045</v>
      </c>
      <c r="N61" s="29"/>
    </row>
    <row r="62" spans="1:14" s="28" customFormat="1" ht="12" customHeight="1">
      <c r="A62" s="343" t="s">
        <v>70</v>
      </c>
      <c r="B62" s="343"/>
      <c r="C62" s="29">
        <v>3754.0315082301718</v>
      </c>
      <c r="D62" s="217"/>
      <c r="E62" s="29">
        <v>1205.8223437500003</v>
      </c>
      <c r="F62" s="218"/>
      <c r="G62" s="29">
        <v>82</v>
      </c>
      <c r="H62" s="29"/>
      <c r="I62" s="31">
        <v>103.15</v>
      </c>
      <c r="J62" s="29"/>
      <c r="K62" s="29">
        <v>59</v>
      </c>
      <c r="L62" s="29"/>
      <c r="M62" s="29">
        <v>-1051034</v>
      </c>
      <c r="N62" s="29"/>
    </row>
    <row r="63" spans="1:14" s="28" customFormat="1" ht="12" customHeight="1">
      <c r="A63" s="343" t="s">
        <v>71</v>
      </c>
      <c r="B63" s="343"/>
      <c r="C63" s="29">
        <v>3162.2989146371688</v>
      </c>
      <c r="D63" s="217"/>
      <c r="E63" s="29">
        <v>2130.684651958919</v>
      </c>
      <c r="F63" s="218"/>
      <c r="G63" s="29">
        <v>85</v>
      </c>
      <c r="H63" s="29"/>
      <c r="I63" s="31">
        <v>88.64</v>
      </c>
      <c r="J63" s="29"/>
      <c r="K63" s="29">
        <v>49</v>
      </c>
      <c r="L63" s="29"/>
      <c r="M63" s="29">
        <v>327629</v>
      </c>
      <c r="N63" s="29"/>
    </row>
    <row r="64" spans="1:14" s="28" customFormat="1" ht="12" customHeight="1">
      <c r="A64" s="343" t="s">
        <v>73</v>
      </c>
      <c r="B64" s="343"/>
      <c r="C64" s="29">
        <v>2348.429552377359</v>
      </c>
      <c r="D64" s="217"/>
      <c r="E64" s="29">
        <v>2317.7774492234166</v>
      </c>
      <c r="F64" s="218"/>
      <c r="G64" s="29">
        <v>90</v>
      </c>
      <c r="H64" s="29"/>
      <c r="I64" s="31">
        <v>76.22</v>
      </c>
      <c r="J64" s="29"/>
      <c r="K64" s="29">
        <v>41</v>
      </c>
      <c r="L64" s="29"/>
      <c r="M64" s="29">
        <v>206584</v>
      </c>
      <c r="N64" s="29"/>
    </row>
    <row r="65" spans="1:14" s="28" customFormat="1" ht="12" customHeight="1">
      <c r="A65" s="343" t="s">
        <v>74</v>
      </c>
      <c r="B65" s="343"/>
      <c r="C65" s="29">
        <v>4506.962426547413</v>
      </c>
      <c r="D65" s="217">
        <v>6</v>
      </c>
      <c r="E65" s="29">
        <v>3050.5906988138213</v>
      </c>
      <c r="F65" s="218" t="s">
        <v>301</v>
      </c>
      <c r="G65" s="29">
        <v>70</v>
      </c>
      <c r="H65" s="29"/>
      <c r="I65" s="31">
        <v>120.12</v>
      </c>
      <c r="J65" s="29"/>
      <c r="K65" s="29">
        <v>70</v>
      </c>
      <c r="L65" s="29"/>
      <c r="M65" s="29">
        <v>-1818938</v>
      </c>
      <c r="N65" s="29"/>
    </row>
    <row r="66" spans="1:14" s="28" customFormat="1" ht="12" customHeight="1">
      <c r="A66" s="343" t="s">
        <v>75</v>
      </c>
      <c r="B66" s="343"/>
      <c r="C66" s="29">
        <v>2357.3788055394944</v>
      </c>
      <c r="D66" s="217"/>
      <c r="E66" s="29">
        <v>7904.249074074075</v>
      </c>
      <c r="F66" s="218"/>
      <c r="G66" s="29">
        <v>100</v>
      </c>
      <c r="H66" s="29"/>
      <c r="I66" s="31">
        <v>70.9</v>
      </c>
      <c r="J66" s="29"/>
      <c r="K66" s="29">
        <v>37</v>
      </c>
      <c r="L66" s="29"/>
      <c r="M66" s="29">
        <v>137183</v>
      </c>
      <c r="N66" s="29"/>
    </row>
    <row r="67" spans="1:14" s="28" customFormat="1" ht="12" customHeight="1">
      <c r="A67" s="343" t="s">
        <v>76</v>
      </c>
      <c r="B67" s="343"/>
      <c r="C67" s="29">
        <v>2713.513343885743</v>
      </c>
      <c r="D67" s="217"/>
      <c r="E67" s="29">
        <v>2517.3766340595816</v>
      </c>
      <c r="F67" s="218"/>
      <c r="G67" s="29">
        <v>88</v>
      </c>
      <c r="H67" s="29"/>
      <c r="I67" s="31">
        <v>86.69</v>
      </c>
      <c r="J67" s="29"/>
      <c r="K67" s="29">
        <v>48</v>
      </c>
      <c r="L67" s="29"/>
      <c r="M67" s="29">
        <v>530894</v>
      </c>
      <c r="N67" s="29"/>
    </row>
    <row r="68" spans="1:14" s="28" customFormat="1" ht="12" customHeight="1">
      <c r="A68" s="343" t="s">
        <v>79</v>
      </c>
      <c r="B68" s="343"/>
      <c r="C68" s="29">
        <v>3463.3020833333335</v>
      </c>
      <c r="D68" s="217"/>
      <c r="E68" s="29">
        <v>635.3890482076633</v>
      </c>
      <c r="F68" s="218"/>
      <c r="G68" s="29">
        <v>78</v>
      </c>
      <c r="H68" s="29"/>
      <c r="I68" s="31">
        <v>94.13</v>
      </c>
      <c r="J68" s="29"/>
      <c r="K68" s="29">
        <v>53</v>
      </c>
      <c r="L68" s="29"/>
      <c r="M68" s="29">
        <v>0</v>
      </c>
      <c r="N68" s="29"/>
    </row>
    <row r="69" spans="1:14" s="28" customFormat="1" ht="12" customHeight="1">
      <c r="A69" s="343" t="s">
        <v>81</v>
      </c>
      <c r="B69" s="343"/>
      <c r="C69" s="29">
        <v>2430.267086781022</v>
      </c>
      <c r="D69" s="217"/>
      <c r="E69" s="29">
        <v>5031.057264340152</v>
      </c>
      <c r="F69" s="218"/>
      <c r="G69" s="29">
        <v>85</v>
      </c>
      <c r="H69" s="29"/>
      <c r="I69" s="31">
        <v>78.39</v>
      </c>
      <c r="J69" s="29"/>
      <c r="K69" s="29">
        <v>42</v>
      </c>
      <c r="L69" s="29"/>
      <c r="M69" s="29">
        <v>455271</v>
      </c>
      <c r="N69" s="29"/>
    </row>
    <row r="70" spans="1:14" s="28" customFormat="1" ht="12" customHeight="1">
      <c r="A70" s="343" t="s">
        <v>83</v>
      </c>
      <c r="B70" s="343"/>
      <c r="C70" s="29">
        <v>3502.769264572852</v>
      </c>
      <c r="D70" s="217"/>
      <c r="E70" s="29">
        <v>1994.134322033897</v>
      </c>
      <c r="F70" s="218"/>
      <c r="G70" s="29">
        <v>70</v>
      </c>
      <c r="H70" s="29"/>
      <c r="I70" s="31">
        <v>99.82</v>
      </c>
      <c r="J70" s="29"/>
      <c r="K70" s="29">
        <v>57</v>
      </c>
      <c r="L70" s="29"/>
      <c r="M70" s="29">
        <v>0</v>
      </c>
      <c r="N70" s="29"/>
    </row>
    <row r="71" spans="1:14" s="28" customFormat="1" ht="12" customHeight="1">
      <c r="A71" s="344" t="s">
        <v>85</v>
      </c>
      <c r="B71" s="344"/>
      <c r="C71" s="37">
        <v>2887.264522329088</v>
      </c>
      <c r="D71" s="219"/>
      <c r="E71" s="37">
        <v>4694.783395333107</v>
      </c>
      <c r="F71" s="220"/>
      <c r="G71" s="37">
        <v>95</v>
      </c>
      <c r="H71" s="37"/>
      <c r="I71" s="39">
        <v>86.29</v>
      </c>
      <c r="J71" s="37"/>
      <c r="K71" s="37">
        <v>48</v>
      </c>
      <c r="L71" s="37"/>
      <c r="M71" s="37">
        <v>336166</v>
      </c>
      <c r="N71" s="37"/>
    </row>
    <row r="72" spans="1:14" s="28" customFormat="1" ht="12" customHeight="1">
      <c r="A72" s="34"/>
      <c r="B72" s="34"/>
      <c r="C72" s="34"/>
      <c r="D72" s="221"/>
      <c r="E72" s="34"/>
      <c r="F72" s="222"/>
      <c r="G72" s="34"/>
      <c r="H72" s="34"/>
      <c r="I72" s="46"/>
      <c r="J72" s="34"/>
      <c r="K72" s="34"/>
      <c r="L72" s="34"/>
      <c r="M72" s="34"/>
      <c r="N72" s="34"/>
    </row>
    <row r="73" spans="1:14" s="28" customFormat="1" ht="12" customHeight="1">
      <c r="A73" s="342" t="s">
        <v>86</v>
      </c>
      <c r="B73" s="342"/>
      <c r="C73" s="25">
        <v>4636.676313033051</v>
      </c>
      <c r="D73" s="215"/>
      <c r="E73" s="25">
        <v>3894.0141049079584</v>
      </c>
      <c r="F73" s="216"/>
      <c r="G73" s="25">
        <v>72.43</v>
      </c>
      <c r="H73" s="25"/>
      <c r="I73" s="27" t="s">
        <v>19</v>
      </c>
      <c r="J73" s="25"/>
      <c r="K73" s="25" t="s">
        <v>19</v>
      </c>
      <c r="L73" s="25"/>
      <c r="M73" s="25">
        <f>SUM(M74:M133)</f>
        <v>-39519200</v>
      </c>
      <c r="N73" s="25"/>
    </row>
    <row r="74" spans="1:14" s="28" customFormat="1" ht="12" customHeight="1">
      <c r="A74" s="343" t="s">
        <v>87</v>
      </c>
      <c r="B74" s="343"/>
      <c r="C74" s="29">
        <v>2747.467025285352</v>
      </c>
      <c r="D74" s="217"/>
      <c r="E74" s="29">
        <v>3981.8047403894166</v>
      </c>
      <c r="F74" s="218"/>
      <c r="G74" s="29">
        <v>85</v>
      </c>
      <c r="H74" s="29"/>
      <c r="I74" s="31">
        <v>91.69</v>
      </c>
      <c r="J74" s="29"/>
      <c r="K74" s="29">
        <v>51</v>
      </c>
      <c r="L74" s="29"/>
      <c r="M74" s="29">
        <v>308332</v>
      </c>
      <c r="N74" s="29"/>
    </row>
    <row r="75" spans="1:14" s="28" customFormat="1" ht="12" customHeight="1">
      <c r="A75" s="343" t="s">
        <v>88</v>
      </c>
      <c r="B75" s="343"/>
      <c r="C75" s="29">
        <v>2289.219376303375</v>
      </c>
      <c r="D75" s="217"/>
      <c r="E75" s="29">
        <v>4755.578208137716</v>
      </c>
      <c r="F75" s="218"/>
      <c r="G75" s="29">
        <v>95</v>
      </c>
      <c r="H75" s="29"/>
      <c r="I75" s="31">
        <v>71.79</v>
      </c>
      <c r="J75" s="29"/>
      <c r="K75" s="29">
        <v>38</v>
      </c>
      <c r="L75" s="29"/>
      <c r="M75" s="29">
        <v>268698</v>
      </c>
      <c r="N75" s="29"/>
    </row>
    <row r="76" spans="1:14" s="28" customFormat="1" ht="12" customHeight="1">
      <c r="A76" s="343" t="s">
        <v>89</v>
      </c>
      <c r="B76" s="343"/>
      <c r="C76" s="29">
        <v>2591.3664134276346</v>
      </c>
      <c r="D76" s="217"/>
      <c r="E76" s="29">
        <v>5655.219187500001</v>
      </c>
      <c r="F76" s="218"/>
      <c r="G76" s="29">
        <v>95</v>
      </c>
      <c r="H76" s="29"/>
      <c r="I76" s="31">
        <v>77.09</v>
      </c>
      <c r="J76" s="29"/>
      <c r="K76" s="29">
        <v>41</v>
      </c>
      <c r="L76" s="29"/>
      <c r="M76" s="29">
        <v>46253</v>
      </c>
      <c r="N76" s="29"/>
    </row>
    <row r="77" spans="1:14" s="28" customFormat="1" ht="12" customHeight="1">
      <c r="A77" s="343" t="s">
        <v>90</v>
      </c>
      <c r="B77" s="343"/>
      <c r="C77" s="29">
        <v>2319.673915478113</v>
      </c>
      <c r="D77" s="217"/>
      <c r="E77" s="29">
        <v>3259.16842</v>
      </c>
      <c r="F77" s="218"/>
      <c r="G77" s="29">
        <v>100</v>
      </c>
      <c r="H77" s="29"/>
      <c r="I77" s="31">
        <v>67.41</v>
      </c>
      <c r="J77" s="29"/>
      <c r="K77" s="29">
        <v>35</v>
      </c>
      <c r="L77" s="29"/>
      <c r="M77" s="29">
        <v>667516</v>
      </c>
      <c r="N77" s="29"/>
    </row>
    <row r="78" spans="1:14" s="28" customFormat="1" ht="12" customHeight="1">
      <c r="A78" s="343" t="s">
        <v>91</v>
      </c>
      <c r="B78" s="343"/>
      <c r="C78" s="29">
        <v>2019.6305436069536</v>
      </c>
      <c r="D78" s="217"/>
      <c r="E78" s="29">
        <v>5650.439180327869</v>
      </c>
      <c r="F78" s="218"/>
      <c r="G78" s="29">
        <v>100</v>
      </c>
      <c r="H78" s="29"/>
      <c r="I78" s="31">
        <v>63.9</v>
      </c>
      <c r="J78" s="29"/>
      <c r="K78" s="29">
        <v>33</v>
      </c>
      <c r="L78" s="29"/>
      <c r="M78" s="29">
        <v>104326</v>
      </c>
      <c r="N78" s="29"/>
    </row>
    <row r="79" spans="1:14" s="28" customFormat="1" ht="12" customHeight="1">
      <c r="A79" s="343" t="s">
        <v>93</v>
      </c>
      <c r="B79" s="343"/>
      <c r="C79" s="29">
        <v>3231.1692857142857</v>
      </c>
      <c r="D79" s="217"/>
      <c r="E79" s="29">
        <v>6400.295691114246</v>
      </c>
      <c r="F79" s="218"/>
      <c r="G79" s="29">
        <v>75</v>
      </c>
      <c r="H79" s="29"/>
      <c r="I79" s="31">
        <v>101.42</v>
      </c>
      <c r="J79" s="29"/>
      <c r="K79" s="29">
        <v>58</v>
      </c>
      <c r="L79" s="29"/>
      <c r="M79" s="29">
        <v>0</v>
      </c>
      <c r="N79" s="29"/>
    </row>
    <row r="80" spans="1:14" s="28" customFormat="1" ht="12" customHeight="1">
      <c r="A80" s="343" t="s">
        <v>94</v>
      </c>
      <c r="B80" s="343"/>
      <c r="C80" s="29">
        <v>2056.9764290247267</v>
      </c>
      <c r="D80" s="217"/>
      <c r="E80" s="29">
        <v>3588.462232704403</v>
      </c>
      <c r="F80" s="218"/>
      <c r="G80" s="29">
        <v>100</v>
      </c>
      <c r="H80" s="29"/>
      <c r="I80" s="31">
        <v>66</v>
      </c>
      <c r="J80" s="29"/>
      <c r="K80" s="29">
        <v>34</v>
      </c>
      <c r="L80" s="29"/>
      <c r="M80" s="29">
        <v>383847</v>
      </c>
      <c r="N80" s="29"/>
    </row>
    <row r="81" spans="1:14" s="28" customFormat="1" ht="12" customHeight="1">
      <c r="A81" s="343" t="s">
        <v>96</v>
      </c>
      <c r="B81" s="343"/>
      <c r="C81" s="29">
        <v>7040.96764765265</v>
      </c>
      <c r="D81" s="217">
        <v>7</v>
      </c>
      <c r="E81" s="29">
        <v>222.25651006711485</v>
      </c>
      <c r="F81" s="218"/>
      <c r="G81" s="29">
        <v>62.5</v>
      </c>
      <c r="H81" s="29"/>
      <c r="I81" s="31">
        <v>149.94</v>
      </c>
      <c r="J81" s="29"/>
      <c r="K81" s="29">
        <v>70</v>
      </c>
      <c r="L81" s="29"/>
      <c r="M81" s="29">
        <v>-2032959</v>
      </c>
      <c r="N81" s="29"/>
    </row>
    <row r="82" spans="1:14" s="28" customFormat="1" ht="12" customHeight="1">
      <c r="A82" s="343" t="s">
        <v>98</v>
      </c>
      <c r="B82" s="343"/>
      <c r="C82" s="29">
        <v>4917.943148527501</v>
      </c>
      <c r="D82" s="217"/>
      <c r="E82" s="29">
        <v>6195.125427509292</v>
      </c>
      <c r="F82" s="218"/>
      <c r="G82" s="29">
        <v>72</v>
      </c>
      <c r="H82" s="29"/>
      <c r="I82" s="31">
        <v>115.93</v>
      </c>
      <c r="J82" s="29"/>
      <c r="K82" s="29">
        <v>67</v>
      </c>
      <c r="L82" s="29"/>
      <c r="M82" s="29">
        <v>-176667</v>
      </c>
      <c r="N82" s="29"/>
    </row>
    <row r="83" spans="1:14" s="28" customFormat="1" ht="12" customHeight="1">
      <c r="A83" s="343" t="s">
        <v>99</v>
      </c>
      <c r="B83" s="343"/>
      <c r="C83" s="29">
        <v>2155.565530867639</v>
      </c>
      <c r="D83" s="217"/>
      <c r="E83" s="29">
        <v>17637.63131782946</v>
      </c>
      <c r="F83" s="218"/>
      <c r="G83" s="29">
        <v>100</v>
      </c>
      <c r="H83" s="29"/>
      <c r="I83" s="31">
        <v>62.01</v>
      </c>
      <c r="J83" s="29"/>
      <c r="K83" s="29">
        <v>31</v>
      </c>
      <c r="L83" s="29"/>
      <c r="M83" s="29">
        <v>111223</v>
      </c>
      <c r="N83" s="29"/>
    </row>
    <row r="84" spans="1:14" s="28" customFormat="1" ht="12" customHeight="1">
      <c r="A84" s="343" t="s">
        <v>100</v>
      </c>
      <c r="B84" s="343"/>
      <c r="C84" s="29">
        <v>2669.699997444021</v>
      </c>
      <c r="D84" s="217"/>
      <c r="E84" s="29">
        <v>5729.375272331154</v>
      </c>
      <c r="F84" s="218"/>
      <c r="G84" s="29">
        <v>90</v>
      </c>
      <c r="H84" s="29"/>
      <c r="I84" s="31">
        <v>80.53</v>
      </c>
      <c r="J84" s="29"/>
      <c r="K84" s="29">
        <v>44</v>
      </c>
      <c r="L84" s="29"/>
      <c r="M84" s="29">
        <v>29502</v>
      </c>
      <c r="N84" s="29"/>
    </row>
    <row r="85" spans="1:14" s="28" customFormat="1" ht="12" customHeight="1">
      <c r="A85" s="343" t="s">
        <v>101</v>
      </c>
      <c r="B85" s="343"/>
      <c r="C85" s="29">
        <v>2869.7292290930827</v>
      </c>
      <c r="D85" s="217"/>
      <c r="E85" s="29">
        <v>9943.993577586205</v>
      </c>
      <c r="F85" s="218"/>
      <c r="G85" s="29">
        <v>95</v>
      </c>
      <c r="H85" s="29"/>
      <c r="I85" s="31">
        <v>82.79</v>
      </c>
      <c r="J85" s="29"/>
      <c r="K85" s="29">
        <v>45</v>
      </c>
      <c r="L85" s="29"/>
      <c r="M85" s="29">
        <v>81175</v>
      </c>
      <c r="N85" s="29"/>
    </row>
    <row r="86" spans="1:14" s="28" customFormat="1" ht="12" customHeight="1">
      <c r="A86" s="343" t="s">
        <v>102</v>
      </c>
      <c r="B86" s="343"/>
      <c r="C86" s="29">
        <v>16352.960349584622</v>
      </c>
      <c r="D86" s="217"/>
      <c r="E86" s="29">
        <v>-8484.548181203514</v>
      </c>
      <c r="F86" s="218"/>
      <c r="G86" s="29">
        <v>55</v>
      </c>
      <c r="H86" s="29"/>
      <c r="I86" s="31">
        <v>383.29</v>
      </c>
      <c r="J86" s="29"/>
      <c r="K86" s="29">
        <v>70</v>
      </c>
      <c r="L86" s="29"/>
      <c r="M86" s="29">
        <v>-4364627</v>
      </c>
      <c r="N86" s="29"/>
    </row>
    <row r="87" spans="1:14" s="28" customFormat="1" ht="12" customHeight="1">
      <c r="A87" s="343" t="s">
        <v>103</v>
      </c>
      <c r="B87" s="343"/>
      <c r="C87" s="29">
        <v>3163.108990579122</v>
      </c>
      <c r="D87" s="217"/>
      <c r="E87" s="29">
        <v>5230.751144883483</v>
      </c>
      <c r="F87" s="218"/>
      <c r="G87" s="29">
        <v>95</v>
      </c>
      <c r="H87" s="29"/>
      <c r="I87" s="31">
        <v>91.65</v>
      </c>
      <c r="J87" s="29"/>
      <c r="K87" s="29">
        <v>51</v>
      </c>
      <c r="L87" s="29"/>
      <c r="M87" s="29">
        <v>127671</v>
      </c>
      <c r="N87" s="29"/>
    </row>
    <row r="88" spans="1:14" s="28" customFormat="1" ht="12" customHeight="1">
      <c r="A88" s="343" t="s">
        <v>105</v>
      </c>
      <c r="B88" s="343"/>
      <c r="C88" s="29">
        <v>2811.6664117957953</v>
      </c>
      <c r="D88" s="217"/>
      <c r="E88" s="29">
        <v>3820.334433262713</v>
      </c>
      <c r="F88" s="218"/>
      <c r="G88" s="29">
        <v>80</v>
      </c>
      <c r="H88" s="29"/>
      <c r="I88" s="31">
        <v>90.51</v>
      </c>
      <c r="J88" s="29"/>
      <c r="K88" s="29">
        <v>50</v>
      </c>
      <c r="L88" s="29"/>
      <c r="M88" s="29">
        <v>126189</v>
      </c>
      <c r="N88" s="29"/>
    </row>
    <row r="89" spans="1:14" s="28" customFormat="1" ht="12" customHeight="1">
      <c r="A89" s="343" t="s">
        <v>106</v>
      </c>
      <c r="B89" s="343"/>
      <c r="C89" s="29">
        <v>2334.7890817703205</v>
      </c>
      <c r="D89" s="217">
        <v>8</v>
      </c>
      <c r="E89" s="29">
        <v>3747.675744234802</v>
      </c>
      <c r="F89" s="218"/>
      <c r="G89" s="29">
        <v>95</v>
      </c>
      <c r="H89" s="29"/>
      <c r="I89" s="31">
        <v>73</v>
      </c>
      <c r="J89" s="29"/>
      <c r="K89" s="29">
        <v>39</v>
      </c>
      <c r="L89" s="29"/>
      <c r="M89" s="29">
        <v>1507478</v>
      </c>
      <c r="N89" s="29"/>
    </row>
    <row r="90" spans="1:14" s="28" customFormat="1" ht="12" customHeight="1">
      <c r="A90" s="343" t="s">
        <v>108</v>
      </c>
      <c r="B90" s="343"/>
      <c r="C90" s="29">
        <v>5621.9899328859065</v>
      </c>
      <c r="D90" s="217"/>
      <c r="E90" s="29">
        <v>3039.25559322034</v>
      </c>
      <c r="F90" s="218"/>
      <c r="G90" s="29">
        <v>65</v>
      </c>
      <c r="H90" s="29"/>
      <c r="I90" s="31">
        <v>121.53</v>
      </c>
      <c r="J90" s="29"/>
      <c r="K90" s="29">
        <v>70</v>
      </c>
      <c r="L90" s="29"/>
      <c r="M90" s="29">
        <v>-50659</v>
      </c>
      <c r="N90" s="29"/>
    </row>
    <row r="91" spans="1:14" s="28" customFormat="1" ht="12" customHeight="1">
      <c r="A91" s="343" t="s">
        <v>109</v>
      </c>
      <c r="B91" s="343"/>
      <c r="C91" s="29">
        <v>3772.623941533932</v>
      </c>
      <c r="D91" s="217"/>
      <c r="E91" s="29">
        <v>4363.220806241871</v>
      </c>
      <c r="F91" s="218"/>
      <c r="G91" s="29">
        <v>87.5</v>
      </c>
      <c r="H91" s="29"/>
      <c r="I91" s="31">
        <v>103.09</v>
      </c>
      <c r="J91" s="29"/>
      <c r="K91" s="29">
        <v>59</v>
      </c>
      <c r="L91" s="29"/>
      <c r="M91" s="29">
        <v>-44541</v>
      </c>
      <c r="N91" s="29"/>
    </row>
    <row r="92" spans="1:14" s="28" customFormat="1" ht="12" customHeight="1">
      <c r="A92" s="343" t="s">
        <v>110</v>
      </c>
      <c r="B92" s="343"/>
      <c r="C92" s="29">
        <v>2325.829997566491</v>
      </c>
      <c r="D92" s="217"/>
      <c r="E92" s="29">
        <v>5885.775160963244</v>
      </c>
      <c r="F92" s="218"/>
      <c r="G92" s="29">
        <v>85</v>
      </c>
      <c r="H92" s="29"/>
      <c r="I92" s="31">
        <v>85.59</v>
      </c>
      <c r="J92" s="29"/>
      <c r="K92" s="29">
        <v>47</v>
      </c>
      <c r="L92" s="29"/>
      <c r="M92" s="29">
        <v>439529</v>
      </c>
      <c r="N92" s="29"/>
    </row>
    <row r="93" spans="1:14" s="28" customFormat="1" ht="12" customHeight="1">
      <c r="A93" s="343" t="s">
        <v>111</v>
      </c>
      <c r="B93" s="343"/>
      <c r="C93" s="29">
        <v>2184.2256726413393</v>
      </c>
      <c r="D93" s="217"/>
      <c r="E93" s="29">
        <v>39200.18583333333</v>
      </c>
      <c r="F93" s="218"/>
      <c r="G93" s="29">
        <v>100</v>
      </c>
      <c r="H93" s="29"/>
      <c r="I93" s="31">
        <v>57.05</v>
      </c>
      <c r="J93" s="29"/>
      <c r="K93" s="29">
        <v>28</v>
      </c>
      <c r="L93" s="29"/>
      <c r="M93" s="29">
        <v>53261</v>
      </c>
      <c r="N93" s="29"/>
    </row>
    <row r="94" spans="1:14" s="28" customFormat="1" ht="12" customHeight="1">
      <c r="A94" s="343" t="s">
        <v>112</v>
      </c>
      <c r="B94" s="343"/>
      <c r="C94" s="29">
        <v>2000.5543681711965</v>
      </c>
      <c r="D94" s="217"/>
      <c r="E94" s="29">
        <v>24760.80612903226</v>
      </c>
      <c r="F94" s="218"/>
      <c r="G94" s="29">
        <v>100</v>
      </c>
      <c r="H94" s="29"/>
      <c r="I94" s="31">
        <v>57.07</v>
      </c>
      <c r="J94" s="29"/>
      <c r="K94" s="29">
        <v>28</v>
      </c>
      <c r="L94" s="29"/>
      <c r="M94" s="29">
        <v>94258</v>
      </c>
      <c r="N94" s="29"/>
    </row>
    <row r="95" spans="1:14" s="28" customFormat="1" ht="12" customHeight="1">
      <c r="A95" s="343" t="s">
        <v>113</v>
      </c>
      <c r="B95" s="343"/>
      <c r="C95" s="29">
        <v>5816.082377937923</v>
      </c>
      <c r="D95" s="217"/>
      <c r="E95" s="29">
        <v>5097.1203059866975</v>
      </c>
      <c r="F95" s="218"/>
      <c r="G95" s="29">
        <v>65</v>
      </c>
      <c r="H95" s="29"/>
      <c r="I95" s="31">
        <v>148.85</v>
      </c>
      <c r="J95" s="29"/>
      <c r="K95" s="29">
        <v>70</v>
      </c>
      <c r="L95" s="29"/>
      <c r="M95" s="29">
        <v>-2817009</v>
      </c>
      <c r="N95" s="29"/>
    </row>
    <row r="96" spans="1:14" s="28" customFormat="1" ht="12" customHeight="1">
      <c r="A96" s="343" t="s">
        <v>114</v>
      </c>
      <c r="B96" s="343"/>
      <c r="C96" s="29">
        <v>4380.985397649305</v>
      </c>
      <c r="D96" s="217"/>
      <c r="E96" s="29">
        <v>4874.984288017195</v>
      </c>
      <c r="F96" s="218"/>
      <c r="G96" s="29">
        <v>75</v>
      </c>
      <c r="H96" s="29"/>
      <c r="I96" s="31">
        <v>122.82</v>
      </c>
      <c r="J96" s="29"/>
      <c r="K96" s="29">
        <v>70</v>
      </c>
      <c r="L96" s="29"/>
      <c r="M96" s="29">
        <v>-384842</v>
      </c>
      <c r="N96" s="29"/>
    </row>
    <row r="97" spans="1:14" s="28" customFormat="1" ht="12" customHeight="1">
      <c r="A97" s="343" t="s">
        <v>116</v>
      </c>
      <c r="B97" s="343"/>
      <c r="C97" s="29">
        <v>3611.947024702712</v>
      </c>
      <c r="D97" s="217"/>
      <c r="E97" s="29">
        <v>-830.6045210280377</v>
      </c>
      <c r="F97" s="218"/>
      <c r="G97" s="29">
        <v>85</v>
      </c>
      <c r="H97" s="29"/>
      <c r="I97" s="31">
        <v>89.21</v>
      </c>
      <c r="J97" s="29"/>
      <c r="K97" s="29">
        <v>49</v>
      </c>
      <c r="L97" s="29"/>
      <c r="M97" s="29">
        <v>-26242</v>
      </c>
      <c r="N97" s="29"/>
    </row>
    <row r="98" spans="1:14" s="28" customFormat="1" ht="12" customHeight="1">
      <c r="A98" s="343" t="s">
        <v>117</v>
      </c>
      <c r="B98" s="343"/>
      <c r="C98" s="29">
        <v>4417.536112071283</v>
      </c>
      <c r="D98" s="217"/>
      <c r="E98" s="29">
        <v>1562.9688361408885</v>
      </c>
      <c r="F98" s="218"/>
      <c r="G98" s="29">
        <v>60</v>
      </c>
      <c r="H98" s="29"/>
      <c r="I98" s="31">
        <v>126.97</v>
      </c>
      <c r="J98" s="29"/>
      <c r="K98" s="29">
        <v>70</v>
      </c>
      <c r="L98" s="29"/>
      <c r="M98" s="29">
        <v>-611458</v>
      </c>
      <c r="N98" s="29"/>
    </row>
    <row r="99" spans="1:14" s="28" customFormat="1" ht="12" customHeight="1">
      <c r="A99" s="343" t="s">
        <v>118</v>
      </c>
      <c r="B99" s="343"/>
      <c r="C99" s="29">
        <v>2136.278356645509</v>
      </c>
      <c r="D99" s="217"/>
      <c r="E99" s="29">
        <v>3071.1078666666663</v>
      </c>
      <c r="F99" s="218"/>
      <c r="G99" s="29">
        <v>90</v>
      </c>
      <c r="H99" s="29"/>
      <c r="I99" s="31">
        <v>71.24</v>
      </c>
      <c r="J99" s="29"/>
      <c r="K99" s="29">
        <v>37</v>
      </c>
      <c r="L99" s="29"/>
      <c r="M99" s="29">
        <v>209772</v>
      </c>
      <c r="N99" s="29"/>
    </row>
    <row r="100" spans="1:14" s="28" customFormat="1" ht="12" customHeight="1">
      <c r="A100" s="343" t="s">
        <v>119</v>
      </c>
      <c r="B100" s="343"/>
      <c r="C100" s="29">
        <v>4804.95856723537</v>
      </c>
      <c r="D100" s="217"/>
      <c r="E100" s="29">
        <v>7522.643400809718</v>
      </c>
      <c r="F100" s="218"/>
      <c r="G100" s="29">
        <v>80</v>
      </c>
      <c r="H100" s="29"/>
      <c r="I100" s="31">
        <v>107.4</v>
      </c>
      <c r="J100" s="29"/>
      <c r="K100" s="29">
        <v>62</v>
      </c>
      <c r="L100" s="29"/>
      <c r="M100" s="29">
        <v>-155770</v>
      </c>
      <c r="N100" s="29"/>
    </row>
    <row r="101" spans="1:14" s="28" customFormat="1" ht="12" customHeight="1">
      <c r="A101" s="343" t="s">
        <v>120</v>
      </c>
      <c r="B101" s="343"/>
      <c r="C101" s="29">
        <v>3238.875356882063</v>
      </c>
      <c r="D101" s="217"/>
      <c r="E101" s="29">
        <v>4719.713604060914</v>
      </c>
      <c r="F101" s="218"/>
      <c r="G101" s="29">
        <v>80</v>
      </c>
      <c r="H101" s="29"/>
      <c r="I101" s="31">
        <v>96.79</v>
      </c>
      <c r="J101" s="29"/>
      <c r="K101" s="29">
        <v>55</v>
      </c>
      <c r="L101" s="29"/>
      <c r="M101" s="29">
        <v>50408</v>
      </c>
      <c r="N101" s="29"/>
    </row>
    <row r="102" spans="1:14" s="28" customFormat="1" ht="12" customHeight="1">
      <c r="A102" s="343" t="s">
        <v>122</v>
      </c>
      <c r="B102" s="343"/>
      <c r="C102" s="29">
        <v>2589.654987714627</v>
      </c>
      <c r="D102" s="217"/>
      <c r="E102" s="29">
        <v>3855.299075108628</v>
      </c>
      <c r="F102" s="218"/>
      <c r="G102" s="29">
        <v>90</v>
      </c>
      <c r="H102" s="29"/>
      <c r="I102" s="31">
        <v>83.54</v>
      </c>
      <c r="J102" s="29"/>
      <c r="K102" s="29">
        <v>46</v>
      </c>
      <c r="L102" s="29"/>
      <c r="M102" s="29">
        <v>270024</v>
      </c>
      <c r="N102" s="29"/>
    </row>
    <row r="103" spans="1:14" s="28" customFormat="1" ht="12" customHeight="1">
      <c r="A103" s="343" t="s">
        <v>124</v>
      </c>
      <c r="B103" s="343"/>
      <c r="C103" s="29">
        <v>5479.4905982056425</v>
      </c>
      <c r="D103" s="217">
        <v>9</v>
      </c>
      <c r="E103" s="29">
        <v>4671.166396331338</v>
      </c>
      <c r="F103" s="218"/>
      <c r="G103" s="29">
        <v>70</v>
      </c>
      <c r="H103" s="29"/>
      <c r="I103" s="31">
        <v>142.72</v>
      </c>
      <c r="J103" s="29"/>
      <c r="K103" s="29">
        <v>70</v>
      </c>
      <c r="L103" s="29"/>
      <c r="M103" s="29">
        <v>-28481788</v>
      </c>
      <c r="N103" s="29"/>
    </row>
    <row r="104" spans="1:14" s="28" customFormat="1" ht="12" customHeight="1">
      <c r="A104" s="343" t="s">
        <v>125</v>
      </c>
      <c r="B104" s="343"/>
      <c r="C104" s="29">
        <v>2824.7083047357582</v>
      </c>
      <c r="D104" s="217"/>
      <c r="E104" s="29">
        <v>4395.29010359116</v>
      </c>
      <c r="F104" s="218"/>
      <c r="G104" s="29">
        <v>75</v>
      </c>
      <c r="H104" s="29"/>
      <c r="I104" s="31">
        <v>91.05</v>
      </c>
      <c r="J104" s="29"/>
      <c r="K104" s="29">
        <v>51</v>
      </c>
      <c r="L104" s="29"/>
      <c r="M104" s="29">
        <v>0</v>
      </c>
      <c r="N104" s="29"/>
    </row>
    <row r="105" spans="1:14" s="28" customFormat="1" ht="12" customHeight="1">
      <c r="A105" s="343" t="s">
        <v>126</v>
      </c>
      <c r="B105" s="343"/>
      <c r="C105" s="29">
        <v>16354.459452101317</v>
      </c>
      <c r="D105" s="217"/>
      <c r="E105" s="29">
        <v>-6974.541331194869</v>
      </c>
      <c r="F105" s="218"/>
      <c r="G105" s="29">
        <v>60</v>
      </c>
      <c r="H105" s="29"/>
      <c r="I105" s="31">
        <v>362.49</v>
      </c>
      <c r="J105" s="29"/>
      <c r="K105" s="29">
        <v>70</v>
      </c>
      <c r="L105" s="29"/>
      <c r="M105" s="29">
        <v>-4949646</v>
      </c>
      <c r="N105" s="29"/>
    </row>
    <row r="106" spans="1:14" s="28" customFormat="1" ht="12" customHeight="1">
      <c r="A106" s="343" t="s">
        <v>127</v>
      </c>
      <c r="B106" s="343"/>
      <c r="C106" s="29">
        <v>3078.534990690233</v>
      </c>
      <c r="D106" s="217"/>
      <c r="E106" s="29">
        <v>7340.614225589225</v>
      </c>
      <c r="F106" s="218"/>
      <c r="G106" s="29">
        <v>95</v>
      </c>
      <c r="H106" s="29"/>
      <c r="I106" s="31">
        <v>92.62</v>
      </c>
      <c r="J106" s="29"/>
      <c r="K106" s="29">
        <v>52</v>
      </c>
      <c r="L106" s="29"/>
      <c r="M106" s="29">
        <v>46728</v>
      </c>
      <c r="N106" s="29"/>
    </row>
    <row r="107" spans="1:14" s="28" customFormat="1" ht="12" customHeight="1">
      <c r="A107" s="343" t="s">
        <v>128</v>
      </c>
      <c r="B107" s="343"/>
      <c r="C107" s="29">
        <v>4218.0009394265635</v>
      </c>
      <c r="D107" s="217"/>
      <c r="E107" s="29">
        <v>3262.4599524779373</v>
      </c>
      <c r="F107" s="218"/>
      <c r="G107" s="29">
        <v>72.5</v>
      </c>
      <c r="H107" s="29"/>
      <c r="I107" s="31">
        <v>128.08</v>
      </c>
      <c r="J107" s="29"/>
      <c r="K107" s="29">
        <v>70</v>
      </c>
      <c r="L107" s="29"/>
      <c r="M107" s="29">
        <v>-599804</v>
      </c>
      <c r="N107" s="29"/>
    </row>
    <row r="108" spans="1:14" s="28" customFormat="1" ht="12" customHeight="1">
      <c r="A108" s="343" t="s">
        <v>129</v>
      </c>
      <c r="B108" s="343"/>
      <c r="C108" s="29">
        <v>2397.1494289227244</v>
      </c>
      <c r="D108" s="217"/>
      <c r="E108" s="29">
        <v>2621.4163571990557</v>
      </c>
      <c r="F108" s="218"/>
      <c r="G108" s="29">
        <v>85</v>
      </c>
      <c r="H108" s="29"/>
      <c r="I108" s="31">
        <v>82.43</v>
      </c>
      <c r="J108" s="29"/>
      <c r="K108" s="29">
        <v>45</v>
      </c>
      <c r="L108" s="29"/>
      <c r="M108" s="29">
        <v>134419</v>
      </c>
      <c r="N108" s="29"/>
    </row>
    <row r="109" spans="1:14" s="28" customFormat="1" ht="12" customHeight="1">
      <c r="A109" s="343" t="s">
        <v>130</v>
      </c>
      <c r="B109" s="343"/>
      <c r="C109" s="29">
        <v>2918.014732411305</v>
      </c>
      <c r="D109" s="217"/>
      <c r="E109" s="29">
        <v>2557.945395858708</v>
      </c>
      <c r="F109" s="218"/>
      <c r="G109" s="29">
        <v>80</v>
      </c>
      <c r="H109" s="29"/>
      <c r="I109" s="31">
        <v>94.39</v>
      </c>
      <c r="J109" s="29"/>
      <c r="K109" s="29">
        <v>53</v>
      </c>
      <c r="L109" s="29"/>
      <c r="M109" s="29">
        <v>53927</v>
      </c>
      <c r="N109" s="29"/>
    </row>
    <row r="110" spans="1:14" s="28" customFormat="1" ht="12" customHeight="1">
      <c r="A110" s="343" t="s">
        <v>131</v>
      </c>
      <c r="B110" s="343"/>
      <c r="C110" s="29">
        <v>7006.967751869873</v>
      </c>
      <c r="D110" s="217"/>
      <c r="E110" s="29">
        <v>7732.477120555073</v>
      </c>
      <c r="F110" s="218"/>
      <c r="G110" s="29">
        <v>67.5</v>
      </c>
      <c r="H110" s="29"/>
      <c r="I110" s="31">
        <v>132.46</v>
      </c>
      <c r="J110" s="29"/>
      <c r="K110" s="29">
        <v>70</v>
      </c>
      <c r="L110" s="29"/>
      <c r="M110" s="29">
        <v>-285464</v>
      </c>
      <c r="N110" s="29"/>
    </row>
    <row r="111" spans="1:14" s="28" customFormat="1" ht="12" customHeight="1">
      <c r="A111" s="343" t="s">
        <v>132</v>
      </c>
      <c r="B111" s="343"/>
      <c r="C111" s="29">
        <v>2146.733749703195</v>
      </c>
      <c r="D111" s="217"/>
      <c r="E111" s="29">
        <v>4345.17</v>
      </c>
      <c r="F111" s="218"/>
      <c r="G111" s="29">
        <v>100</v>
      </c>
      <c r="H111" s="29"/>
      <c r="I111" s="31">
        <v>62.45</v>
      </c>
      <c r="J111" s="29"/>
      <c r="K111" s="29">
        <v>32</v>
      </c>
      <c r="L111" s="29"/>
      <c r="M111" s="29">
        <v>223838</v>
      </c>
      <c r="N111" s="29"/>
    </row>
    <row r="112" spans="1:14" s="28" customFormat="1" ht="12" customHeight="1">
      <c r="A112" s="343" t="s">
        <v>622</v>
      </c>
      <c r="B112" s="343"/>
      <c r="C112" s="29">
        <v>2459.625503982993</v>
      </c>
      <c r="D112" s="217">
        <v>10</v>
      </c>
      <c r="E112" s="29">
        <v>5029.744567295274</v>
      </c>
      <c r="F112" s="217">
        <v>10</v>
      </c>
      <c r="G112" s="29" t="s">
        <v>19</v>
      </c>
      <c r="H112" s="217">
        <v>10</v>
      </c>
      <c r="I112" s="31">
        <v>72.09</v>
      </c>
      <c r="J112" s="29"/>
      <c r="K112" s="29">
        <v>38</v>
      </c>
      <c r="L112" s="29"/>
      <c r="M112" s="29">
        <v>1505917</v>
      </c>
      <c r="N112" s="217">
        <v>10</v>
      </c>
    </row>
    <row r="113" spans="1:14" s="28" customFormat="1" ht="12" customHeight="1">
      <c r="A113" s="343" t="s">
        <v>133</v>
      </c>
      <c r="B113" s="343"/>
      <c r="C113" s="29">
        <v>4581.429714285714</v>
      </c>
      <c r="D113" s="217"/>
      <c r="E113" s="29">
        <v>-666.4732876712318</v>
      </c>
      <c r="F113" s="218" t="s">
        <v>623</v>
      </c>
      <c r="G113" s="29">
        <v>70</v>
      </c>
      <c r="H113" s="29"/>
      <c r="I113" s="31">
        <v>91.34</v>
      </c>
      <c r="J113" s="29"/>
      <c r="K113" s="29">
        <v>51</v>
      </c>
      <c r="L113" s="29"/>
      <c r="M113" s="29">
        <v>0</v>
      </c>
      <c r="N113" s="29"/>
    </row>
    <row r="114" spans="1:14" s="28" customFormat="1" ht="12" customHeight="1">
      <c r="A114" s="343" t="s">
        <v>134</v>
      </c>
      <c r="B114" s="343"/>
      <c r="C114" s="29">
        <v>5844.720255069708</v>
      </c>
      <c r="D114" s="217"/>
      <c r="E114" s="29">
        <v>2663.865161707633</v>
      </c>
      <c r="F114" s="218"/>
      <c r="G114" s="29">
        <v>80</v>
      </c>
      <c r="H114" s="29"/>
      <c r="I114" s="31">
        <v>133.77</v>
      </c>
      <c r="J114" s="29"/>
      <c r="K114" s="29">
        <v>70</v>
      </c>
      <c r="L114" s="29"/>
      <c r="M114" s="29">
        <v>-350446</v>
      </c>
      <c r="N114" s="29"/>
    </row>
    <row r="115" spans="1:14" s="28" customFormat="1" ht="12" customHeight="1">
      <c r="A115" s="343" t="s">
        <v>135</v>
      </c>
      <c r="B115" s="343"/>
      <c r="C115" s="29">
        <v>4794.68589437494</v>
      </c>
      <c r="D115" s="217"/>
      <c r="E115" s="29">
        <v>4267.813838973163</v>
      </c>
      <c r="F115" s="218"/>
      <c r="G115" s="29">
        <v>75</v>
      </c>
      <c r="H115" s="29"/>
      <c r="I115" s="31">
        <v>127.64</v>
      </c>
      <c r="J115" s="29"/>
      <c r="K115" s="29">
        <v>70</v>
      </c>
      <c r="L115" s="29"/>
      <c r="M115" s="29">
        <v>-298875</v>
      </c>
      <c r="N115" s="29"/>
    </row>
    <row r="116" spans="1:14" s="28" customFormat="1" ht="12" customHeight="1">
      <c r="A116" s="343" t="s">
        <v>136</v>
      </c>
      <c r="B116" s="343"/>
      <c r="C116" s="29">
        <v>3577.6495531026767</v>
      </c>
      <c r="D116" s="217"/>
      <c r="E116" s="29">
        <v>3934.770935672515</v>
      </c>
      <c r="F116" s="218"/>
      <c r="G116" s="29">
        <v>80</v>
      </c>
      <c r="H116" s="29"/>
      <c r="I116" s="31">
        <v>105.58</v>
      </c>
      <c r="J116" s="29"/>
      <c r="K116" s="29">
        <v>60</v>
      </c>
      <c r="L116" s="29"/>
      <c r="M116" s="29">
        <v>0</v>
      </c>
      <c r="N116" s="29"/>
    </row>
    <row r="117" spans="1:14" s="28" customFormat="1" ht="12" customHeight="1">
      <c r="A117" s="343" t="s">
        <v>137</v>
      </c>
      <c r="B117" s="343"/>
      <c r="C117" s="29">
        <v>2194.0523347796625</v>
      </c>
      <c r="D117" s="217"/>
      <c r="E117" s="29">
        <v>5411.604009661836</v>
      </c>
      <c r="F117" s="218" t="s">
        <v>623</v>
      </c>
      <c r="G117" s="29">
        <v>100</v>
      </c>
      <c r="H117" s="29"/>
      <c r="I117" s="31">
        <v>71.17</v>
      </c>
      <c r="J117" s="29"/>
      <c r="K117" s="29">
        <v>37</v>
      </c>
      <c r="L117" s="29"/>
      <c r="M117" s="29">
        <v>393730</v>
      </c>
      <c r="N117" s="29"/>
    </row>
    <row r="118" spans="1:14" s="28" customFormat="1" ht="12" customHeight="1">
      <c r="A118" s="343" t="s">
        <v>138</v>
      </c>
      <c r="B118" s="343"/>
      <c r="C118" s="29">
        <v>3254.7990843017956</v>
      </c>
      <c r="D118" s="217"/>
      <c r="E118" s="29">
        <v>3897.003594332587</v>
      </c>
      <c r="F118" s="218"/>
      <c r="G118" s="29">
        <v>80</v>
      </c>
      <c r="H118" s="29"/>
      <c r="I118" s="31">
        <v>105.51</v>
      </c>
      <c r="J118" s="29"/>
      <c r="K118" s="29">
        <v>60</v>
      </c>
      <c r="L118" s="29"/>
      <c r="M118" s="29">
        <v>65212</v>
      </c>
      <c r="N118" s="29"/>
    </row>
    <row r="119" spans="1:14" s="28" customFormat="1" ht="12" customHeight="1">
      <c r="A119" s="343" t="s">
        <v>139</v>
      </c>
      <c r="B119" s="343"/>
      <c r="C119" s="29">
        <v>7432.6287812952805</v>
      </c>
      <c r="D119" s="217"/>
      <c r="E119" s="29">
        <v>795.65089839572</v>
      </c>
      <c r="F119" s="218"/>
      <c r="G119" s="29">
        <v>60</v>
      </c>
      <c r="H119" s="29"/>
      <c r="I119" s="31">
        <v>165.03</v>
      </c>
      <c r="J119" s="29"/>
      <c r="K119" s="29">
        <v>70</v>
      </c>
      <c r="L119" s="29"/>
      <c r="M119" s="29">
        <v>-1998427</v>
      </c>
      <c r="N119" s="29"/>
    </row>
    <row r="120" spans="1:14" s="28" customFormat="1" ht="12" customHeight="1">
      <c r="A120" s="343" t="s">
        <v>140</v>
      </c>
      <c r="B120" s="343"/>
      <c r="C120" s="29">
        <v>3305.4843407626095</v>
      </c>
      <c r="D120" s="217"/>
      <c r="E120" s="29">
        <v>2226.3062353666032</v>
      </c>
      <c r="F120" s="218"/>
      <c r="G120" s="29">
        <v>80</v>
      </c>
      <c r="H120" s="29"/>
      <c r="I120" s="31">
        <v>109.11</v>
      </c>
      <c r="J120" s="29"/>
      <c r="K120" s="29">
        <v>63</v>
      </c>
      <c r="L120" s="29"/>
      <c r="M120" s="29">
        <v>40919</v>
      </c>
      <c r="N120" s="29"/>
    </row>
    <row r="121" spans="1:14" s="28" customFormat="1" ht="12" customHeight="1">
      <c r="A121" s="343" t="s">
        <v>141</v>
      </c>
      <c r="B121" s="343"/>
      <c r="C121" s="29">
        <v>2643.877634683402</v>
      </c>
      <c r="D121" s="217"/>
      <c r="E121" s="29">
        <v>5556.4178179551145</v>
      </c>
      <c r="F121" s="218"/>
      <c r="G121" s="29">
        <v>90</v>
      </c>
      <c r="H121" s="29"/>
      <c r="I121" s="31">
        <v>76.64</v>
      </c>
      <c r="J121" s="29"/>
      <c r="K121" s="29">
        <v>41</v>
      </c>
      <c r="L121" s="29"/>
      <c r="M121" s="29">
        <v>108989</v>
      </c>
      <c r="N121" s="29"/>
    </row>
    <row r="122" spans="1:14" s="28" customFormat="1" ht="12" customHeight="1">
      <c r="A122" s="343" t="s">
        <v>142</v>
      </c>
      <c r="B122" s="343"/>
      <c r="C122" s="29">
        <v>5085.22056994667</v>
      </c>
      <c r="D122" s="217"/>
      <c r="E122" s="29">
        <v>-752.5092400806983</v>
      </c>
      <c r="F122" s="218"/>
      <c r="G122" s="29">
        <v>60</v>
      </c>
      <c r="H122" s="29"/>
      <c r="I122" s="31">
        <v>132.43</v>
      </c>
      <c r="J122" s="29"/>
      <c r="K122" s="29">
        <v>70</v>
      </c>
      <c r="L122" s="29"/>
      <c r="M122" s="29">
        <v>-445486</v>
      </c>
      <c r="N122" s="29"/>
    </row>
    <row r="123" spans="1:14" s="28" customFormat="1" ht="12" customHeight="1">
      <c r="A123" s="343" t="s">
        <v>143</v>
      </c>
      <c r="B123" s="343"/>
      <c r="C123" s="29">
        <v>2861.356078331265</v>
      </c>
      <c r="D123" s="217"/>
      <c r="E123" s="29">
        <v>5992.228438948995</v>
      </c>
      <c r="F123" s="218"/>
      <c r="G123" s="29">
        <v>95</v>
      </c>
      <c r="H123" s="29"/>
      <c r="I123" s="31">
        <v>82.51</v>
      </c>
      <c r="J123" s="29"/>
      <c r="K123" s="29">
        <v>45</v>
      </c>
      <c r="L123" s="29"/>
      <c r="M123" s="29">
        <v>171250</v>
      </c>
      <c r="N123" s="29"/>
    </row>
    <row r="124" spans="1:14" s="28" customFormat="1" ht="12" customHeight="1">
      <c r="A124" s="343" t="s">
        <v>145</v>
      </c>
      <c r="B124" s="343"/>
      <c r="C124" s="29">
        <v>3049.340390808828</v>
      </c>
      <c r="D124" s="217"/>
      <c r="E124" s="29">
        <v>3049.5229812834223</v>
      </c>
      <c r="F124" s="218"/>
      <c r="G124" s="29">
        <v>80</v>
      </c>
      <c r="H124" s="29"/>
      <c r="I124" s="31">
        <v>84.16</v>
      </c>
      <c r="J124" s="29"/>
      <c r="K124" s="29">
        <v>46</v>
      </c>
      <c r="L124" s="29"/>
      <c r="M124" s="29">
        <v>78760</v>
      </c>
      <c r="N124" s="29"/>
    </row>
    <row r="125" spans="1:14" s="28" customFormat="1" ht="12" customHeight="1">
      <c r="A125" s="343" t="s">
        <v>146</v>
      </c>
      <c r="B125" s="343"/>
      <c r="C125" s="29">
        <v>3764.8704920070118</v>
      </c>
      <c r="D125" s="217"/>
      <c r="E125" s="29">
        <v>2935.815278969956</v>
      </c>
      <c r="F125" s="218"/>
      <c r="G125" s="29">
        <v>72.5</v>
      </c>
      <c r="H125" s="29"/>
      <c r="I125" s="31">
        <v>111.61</v>
      </c>
      <c r="J125" s="29"/>
      <c r="K125" s="29">
        <v>64</v>
      </c>
      <c r="L125" s="29"/>
      <c r="M125" s="29">
        <v>-365188</v>
      </c>
      <c r="N125" s="29"/>
    </row>
    <row r="126" spans="1:14" s="28" customFormat="1" ht="12" customHeight="1">
      <c r="A126" s="343" t="s">
        <v>147</v>
      </c>
      <c r="B126" s="343"/>
      <c r="C126" s="29">
        <v>2067.7892249730776</v>
      </c>
      <c r="D126" s="217"/>
      <c r="E126" s="29">
        <v>661.1481437125742</v>
      </c>
      <c r="F126" s="218"/>
      <c r="G126" s="29">
        <v>90</v>
      </c>
      <c r="H126" s="29"/>
      <c r="I126" s="31">
        <v>66.3</v>
      </c>
      <c r="J126" s="29"/>
      <c r="K126" s="29">
        <v>34</v>
      </c>
      <c r="L126" s="29"/>
      <c r="M126" s="29">
        <v>347656</v>
      </c>
      <c r="N126" s="29"/>
    </row>
    <row r="127" spans="1:14" s="28" customFormat="1" ht="12" customHeight="1">
      <c r="A127" s="343" t="s">
        <v>149</v>
      </c>
      <c r="B127" s="343"/>
      <c r="C127" s="29">
        <v>2869.3048304797417</v>
      </c>
      <c r="D127" s="217"/>
      <c r="E127" s="29">
        <v>4588.774067063278</v>
      </c>
      <c r="F127" s="218"/>
      <c r="G127" s="29">
        <v>87.5</v>
      </c>
      <c r="H127" s="29"/>
      <c r="I127" s="31">
        <v>83.06</v>
      </c>
      <c r="J127" s="29"/>
      <c r="K127" s="29">
        <v>45</v>
      </c>
      <c r="L127" s="29"/>
      <c r="M127" s="29">
        <v>195404</v>
      </c>
      <c r="N127" s="29"/>
    </row>
    <row r="128" spans="1:14" s="28" customFormat="1" ht="12" customHeight="1">
      <c r="A128" s="343" t="s">
        <v>150</v>
      </c>
      <c r="B128" s="343"/>
      <c r="C128" s="29">
        <v>4727.73778553986</v>
      </c>
      <c r="D128" s="217"/>
      <c r="E128" s="29">
        <v>-2198.8480694760824</v>
      </c>
      <c r="F128" s="218"/>
      <c r="G128" s="29">
        <v>57.5</v>
      </c>
      <c r="H128" s="29"/>
      <c r="I128" s="31">
        <v>131.7</v>
      </c>
      <c r="J128" s="29"/>
      <c r="K128" s="29">
        <v>70</v>
      </c>
      <c r="L128" s="29"/>
      <c r="M128" s="29">
        <v>-413782</v>
      </c>
      <c r="N128" s="29"/>
    </row>
    <row r="129" spans="1:14" s="28" customFormat="1" ht="12" customHeight="1">
      <c r="A129" s="343" t="s">
        <v>151</v>
      </c>
      <c r="B129" s="343"/>
      <c r="C129" s="29">
        <v>2454.24903183222</v>
      </c>
      <c r="D129" s="217"/>
      <c r="E129" s="29">
        <v>444.55538566089</v>
      </c>
      <c r="F129" s="218"/>
      <c r="G129" s="29">
        <v>90</v>
      </c>
      <c r="H129" s="29"/>
      <c r="I129" s="31">
        <v>82.75</v>
      </c>
      <c r="J129" s="29"/>
      <c r="K129" s="29">
        <v>45</v>
      </c>
      <c r="L129" s="29"/>
      <c r="M129" s="29">
        <v>980015</v>
      </c>
      <c r="N129" s="29"/>
    </row>
    <row r="130" spans="1:14" s="28" customFormat="1" ht="12" customHeight="1">
      <c r="A130" s="343" t="s">
        <v>152</v>
      </c>
      <c r="B130" s="343"/>
      <c r="C130" s="29">
        <v>2142.25300416349</v>
      </c>
      <c r="D130" s="217"/>
      <c r="E130" s="29">
        <v>13848.491233552631</v>
      </c>
      <c r="F130" s="218"/>
      <c r="G130" s="29">
        <v>100</v>
      </c>
      <c r="H130" s="29"/>
      <c r="I130" s="31">
        <v>59.24</v>
      </c>
      <c r="J130" s="29"/>
      <c r="K130" s="29">
        <v>29</v>
      </c>
      <c r="L130" s="29"/>
      <c r="M130" s="29">
        <v>572591</v>
      </c>
      <c r="N130" s="29"/>
    </row>
    <row r="131" spans="1:14" s="28" customFormat="1" ht="12" customHeight="1">
      <c r="A131" s="343" t="s">
        <v>153</v>
      </c>
      <c r="B131" s="343"/>
      <c r="C131" s="29">
        <v>5078.2590646387835</v>
      </c>
      <c r="D131" s="217"/>
      <c r="E131" s="29">
        <v>9398.632894248609</v>
      </c>
      <c r="F131" s="218"/>
      <c r="G131" s="29">
        <v>65</v>
      </c>
      <c r="H131" s="29"/>
      <c r="I131" s="31">
        <v>116.64</v>
      </c>
      <c r="J131" s="29"/>
      <c r="K131" s="29">
        <v>68</v>
      </c>
      <c r="L131" s="29"/>
      <c r="M131" s="29">
        <v>-183621</v>
      </c>
      <c r="N131" s="29"/>
    </row>
    <row r="132" spans="1:14" s="28" customFormat="1" ht="12" customHeight="1">
      <c r="A132" s="343" t="s">
        <v>154</v>
      </c>
      <c r="B132" s="343"/>
      <c r="C132" s="29">
        <v>4449.216346153846</v>
      </c>
      <c r="D132" s="217"/>
      <c r="E132" s="29">
        <v>633.8087669801464</v>
      </c>
      <c r="F132" s="218"/>
      <c r="G132" s="29">
        <v>65</v>
      </c>
      <c r="H132" s="29"/>
      <c r="I132" s="31">
        <v>117.7</v>
      </c>
      <c r="J132" s="29"/>
      <c r="K132" s="29">
        <v>68</v>
      </c>
      <c r="L132" s="29"/>
      <c r="M132" s="29">
        <v>-100127</v>
      </c>
      <c r="N132" s="29"/>
    </row>
    <row r="133" spans="1:14" s="28" customFormat="1" ht="12" customHeight="1">
      <c r="A133" s="349" t="s">
        <v>155</v>
      </c>
      <c r="B133" s="349"/>
      <c r="C133" s="37">
        <v>9975.113361760852</v>
      </c>
      <c r="D133" s="219"/>
      <c r="E133" s="37">
        <v>17577.439853372434</v>
      </c>
      <c r="F133" s="220"/>
      <c r="G133" s="37">
        <v>70</v>
      </c>
      <c r="H133" s="37"/>
      <c r="I133" s="39">
        <v>137.4</v>
      </c>
      <c r="J133" s="37"/>
      <c r="K133" s="37">
        <v>70</v>
      </c>
      <c r="L133" s="37"/>
      <c r="M133" s="37">
        <v>-180589</v>
      </c>
      <c r="N133" s="37"/>
    </row>
    <row r="134" spans="1:14" s="28" customFormat="1" ht="12" customHeight="1">
      <c r="A134" s="34"/>
      <c r="B134" s="34"/>
      <c r="C134" s="34"/>
      <c r="D134" s="221"/>
      <c r="E134" s="34"/>
      <c r="F134" s="222"/>
      <c r="G134" s="34"/>
      <c r="H134" s="34"/>
      <c r="I134" s="46"/>
      <c r="J134" s="34"/>
      <c r="K134" s="34"/>
      <c r="L134" s="34"/>
      <c r="M134" s="34"/>
      <c r="N134" s="34"/>
    </row>
    <row r="135" spans="1:14" s="28" customFormat="1" ht="12" customHeight="1">
      <c r="A135" s="342" t="s">
        <v>157</v>
      </c>
      <c r="B135" s="342"/>
      <c r="C135" s="25">
        <v>2889.0905620471017</v>
      </c>
      <c r="D135" s="215"/>
      <c r="E135" s="25">
        <v>4887.32174992368</v>
      </c>
      <c r="F135" s="216"/>
      <c r="G135" s="25">
        <v>85.05</v>
      </c>
      <c r="H135" s="25"/>
      <c r="I135" s="27" t="s">
        <v>19</v>
      </c>
      <c r="J135" s="25"/>
      <c r="K135" s="25" t="s">
        <v>19</v>
      </c>
      <c r="L135" s="25"/>
      <c r="M135" s="25">
        <f>SUM(M136:M164)</f>
        <v>7389634</v>
      </c>
      <c r="N135" s="25"/>
    </row>
    <row r="136" spans="1:14" s="28" customFormat="1" ht="12" customHeight="1">
      <c r="A136" s="343" t="s">
        <v>158</v>
      </c>
      <c r="B136" s="343"/>
      <c r="C136" s="29">
        <v>4036.162023488961</v>
      </c>
      <c r="D136" s="217"/>
      <c r="E136" s="29">
        <v>3357.851814316087</v>
      </c>
      <c r="F136" s="218"/>
      <c r="G136" s="29">
        <v>75</v>
      </c>
      <c r="H136" s="29"/>
      <c r="I136" s="31">
        <v>111.36</v>
      </c>
      <c r="J136" s="29"/>
      <c r="K136" s="29">
        <v>64</v>
      </c>
      <c r="L136" s="29"/>
      <c r="M136" s="29">
        <v>-1096269</v>
      </c>
      <c r="N136" s="29"/>
    </row>
    <row r="137" spans="1:14" s="28" customFormat="1" ht="12" customHeight="1">
      <c r="A137" s="343" t="s">
        <v>160</v>
      </c>
      <c r="B137" s="343"/>
      <c r="C137" s="29">
        <v>2357.1247929839183</v>
      </c>
      <c r="D137" s="217"/>
      <c r="E137" s="29">
        <v>27319.2916080402</v>
      </c>
      <c r="F137" s="218"/>
      <c r="G137" s="29">
        <v>100</v>
      </c>
      <c r="H137" s="29"/>
      <c r="I137" s="31">
        <v>61.25</v>
      </c>
      <c r="J137" s="29"/>
      <c r="K137" s="29">
        <v>31</v>
      </c>
      <c r="L137" s="29"/>
      <c r="M137" s="29">
        <v>168237</v>
      </c>
      <c r="N137" s="29"/>
    </row>
    <row r="138" spans="1:14" s="28" customFormat="1" ht="12" customHeight="1">
      <c r="A138" s="343" t="s">
        <v>161</v>
      </c>
      <c r="B138" s="343"/>
      <c r="C138" s="29">
        <v>3800.556197912572</v>
      </c>
      <c r="D138" s="217"/>
      <c r="E138" s="29">
        <v>9220.056820603906</v>
      </c>
      <c r="F138" s="218"/>
      <c r="G138" s="29">
        <v>80</v>
      </c>
      <c r="H138" s="29"/>
      <c r="I138" s="31">
        <v>105.41</v>
      </c>
      <c r="J138" s="29"/>
      <c r="K138" s="29">
        <v>60</v>
      </c>
      <c r="L138" s="29"/>
      <c r="M138" s="29">
        <v>-103945</v>
      </c>
      <c r="N138" s="29"/>
    </row>
    <row r="139" spans="1:14" s="28" customFormat="1" ht="12" customHeight="1">
      <c r="A139" s="343" t="s">
        <v>162</v>
      </c>
      <c r="B139" s="343"/>
      <c r="C139" s="29">
        <v>3779.0408114615334</v>
      </c>
      <c r="D139" s="217"/>
      <c r="E139" s="29">
        <v>6544.01970510795</v>
      </c>
      <c r="F139" s="218"/>
      <c r="G139" s="29">
        <v>80</v>
      </c>
      <c r="H139" s="29"/>
      <c r="I139" s="31">
        <v>96.81</v>
      </c>
      <c r="J139" s="29"/>
      <c r="K139" s="29">
        <v>55</v>
      </c>
      <c r="L139" s="29"/>
      <c r="M139" s="29">
        <v>-67079</v>
      </c>
      <c r="N139" s="29"/>
    </row>
    <row r="140" spans="1:14" s="28" customFormat="1" ht="12" customHeight="1">
      <c r="A140" s="343" t="s">
        <v>164</v>
      </c>
      <c r="B140" s="343"/>
      <c r="C140" s="29">
        <v>2243.7360555198875</v>
      </c>
      <c r="D140" s="217"/>
      <c r="E140" s="29">
        <v>5064.221867977529</v>
      </c>
      <c r="F140" s="218"/>
      <c r="G140" s="29">
        <v>100</v>
      </c>
      <c r="H140" s="29"/>
      <c r="I140" s="31">
        <v>71.34</v>
      </c>
      <c r="J140" s="29"/>
      <c r="K140" s="29">
        <v>38</v>
      </c>
      <c r="L140" s="29"/>
      <c r="M140" s="29">
        <v>369459</v>
      </c>
      <c r="N140" s="29"/>
    </row>
    <row r="141" spans="1:14" s="28" customFormat="1" ht="12" customHeight="1">
      <c r="A141" s="343" t="s">
        <v>624</v>
      </c>
      <c r="B141" s="343"/>
      <c r="C141" s="29">
        <v>2248.5772364013355</v>
      </c>
      <c r="D141" s="217">
        <v>12</v>
      </c>
      <c r="E141" s="29">
        <v>11661.790245398775</v>
      </c>
      <c r="F141" s="218" t="s">
        <v>625</v>
      </c>
      <c r="G141" s="29">
        <v>90</v>
      </c>
      <c r="H141" s="29"/>
      <c r="I141" s="31">
        <v>63.74</v>
      </c>
      <c r="J141" s="29"/>
      <c r="K141" s="29">
        <v>32</v>
      </c>
      <c r="L141" s="29"/>
      <c r="M141" s="29">
        <v>429264</v>
      </c>
      <c r="N141" s="29"/>
    </row>
    <row r="142" spans="1:14" s="28" customFormat="1" ht="12" customHeight="1">
      <c r="A142" s="343" t="s">
        <v>166</v>
      </c>
      <c r="B142" s="343"/>
      <c r="C142" s="29">
        <v>8810.378937007874</v>
      </c>
      <c r="D142" s="217"/>
      <c r="E142" s="29">
        <v>4818.643124999999</v>
      </c>
      <c r="F142" s="218"/>
      <c r="G142" s="29">
        <v>100</v>
      </c>
      <c r="H142" s="29"/>
      <c r="I142" s="31">
        <v>79.04</v>
      </c>
      <c r="J142" s="29"/>
      <c r="K142" s="29">
        <v>43</v>
      </c>
      <c r="L142" s="29"/>
      <c r="M142" s="29">
        <v>-3484</v>
      </c>
      <c r="N142" s="29"/>
    </row>
    <row r="143" spans="1:14" s="28" customFormat="1" ht="12" customHeight="1">
      <c r="A143" s="343" t="s">
        <v>626</v>
      </c>
      <c r="B143" s="343"/>
      <c r="C143" s="29">
        <v>2299.2700458322756</v>
      </c>
      <c r="D143" s="217">
        <v>13</v>
      </c>
      <c r="E143" s="29">
        <v>1570.5476203965998</v>
      </c>
      <c r="F143" s="218"/>
      <c r="G143" s="29">
        <v>90</v>
      </c>
      <c r="H143" s="29"/>
      <c r="I143" s="31">
        <v>78.47</v>
      </c>
      <c r="J143" s="29"/>
      <c r="K143" s="29">
        <v>42</v>
      </c>
      <c r="L143" s="29"/>
      <c r="M143" s="29">
        <v>907812</v>
      </c>
      <c r="N143" s="29"/>
    </row>
    <row r="144" spans="1:14" s="28" customFormat="1" ht="12" customHeight="1">
      <c r="A144" s="343" t="s">
        <v>168</v>
      </c>
      <c r="B144" s="343"/>
      <c r="C144" s="29">
        <v>1940.8383543706352</v>
      </c>
      <c r="D144" s="217"/>
      <c r="E144" s="29">
        <v>12793.947327586207</v>
      </c>
      <c r="F144" s="218"/>
      <c r="G144" s="29">
        <v>100</v>
      </c>
      <c r="H144" s="29"/>
      <c r="I144" s="31">
        <v>58.22</v>
      </c>
      <c r="J144" s="29"/>
      <c r="K144" s="29">
        <v>29</v>
      </c>
      <c r="L144" s="29"/>
      <c r="M144" s="29">
        <v>88630</v>
      </c>
      <c r="N144" s="29"/>
    </row>
    <row r="145" spans="1:14" s="224" customFormat="1" ht="12" customHeight="1">
      <c r="A145" s="380" t="s">
        <v>627</v>
      </c>
      <c r="B145" s="380"/>
      <c r="C145" s="225">
        <v>2778.543179424162</v>
      </c>
      <c r="D145" s="226">
        <v>14</v>
      </c>
      <c r="E145" s="225">
        <v>5942.482014017728</v>
      </c>
      <c r="F145" s="226">
        <v>14</v>
      </c>
      <c r="G145" s="225" t="s">
        <v>19</v>
      </c>
      <c r="H145" s="226">
        <v>14</v>
      </c>
      <c r="I145" s="227">
        <v>80</v>
      </c>
      <c r="J145" s="225"/>
      <c r="K145" s="225">
        <v>43</v>
      </c>
      <c r="L145" s="225"/>
      <c r="M145" s="225">
        <v>465156</v>
      </c>
      <c r="N145" s="226">
        <v>14</v>
      </c>
    </row>
    <row r="146" spans="1:14" s="28" customFormat="1" ht="12" customHeight="1">
      <c r="A146" s="343" t="s">
        <v>171</v>
      </c>
      <c r="B146" s="343"/>
      <c r="C146" s="29">
        <v>2296.2352020858066</v>
      </c>
      <c r="D146" s="217"/>
      <c r="E146" s="29">
        <v>3540.376569741026</v>
      </c>
      <c r="F146" s="218"/>
      <c r="G146" s="29">
        <v>87.5</v>
      </c>
      <c r="H146" s="29"/>
      <c r="I146" s="31">
        <v>86.7</v>
      </c>
      <c r="J146" s="29"/>
      <c r="K146" s="29">
        <v>48</v>
      </c>
      <c r="L146" s="29"/>
      <c r="M146" s="29">
        <v>1732301</v>
      </c>
      <c r="N146" s="29"/>
    </row>
    <row r="147" spans="1:14" s="28" customFormat="1" ht="12" customHeight="1">
      <c r="A147" s="343" t="s">
        <v>172</v>
      </c>
      <c r="B147" s="343"/>
      <c r="C147" s="29">
        <v>2865.6399441399562</v>
      </c>
      <c r="D147" s="217"/>
      <c r="E147" s="29">
        <v>16996.87678571429</v>
      </c>
      <c r="F147" s="218"/>
      <c r="G147" s="29">
        <v>100</v>
      </c>
      <c r="H147" s="29"/>
      <c r="I147" s="31">
        <v>64.11</v>
      </c>
      <c r="J147" s="29"/>
      <c r="K147" s="29">
        <v>33</v>
      </c>
      <c r="L147" s="29"/>
      <c r="M147" s="29">
        <v>5002</v>
      </c>
      <c r="N147" s="29"/>
    </row>
    <row r="148" spans="1:14" s="28" customFormat="1" ht="12" customHeight="1">
      <c r="A148" s="343" t="s">
        <v>175</v>
      </c>
      <c r="B148" s="343"/>
      <c r="C148" s="29">
        <v>2220.3797180581773</v>
      </c>
      <c r="D148" s="217"/>
      <c r="E148" s="29">
        <v>11570.199137931033</v>
      </c>
      <c r="F148" s="218"/>
      <c r="G148" s="29">
        <v>100</v>
      </c>
      <c r="H148" s="29"/>
      <c r="I148" s="31">
        <v>60.07</v>
      </c>
      <c r="J148" s="29"/>
      <c r="K148" s="29">
        <v>30</v>
      </c>
      <c r="L148" s="29"/>
      <c r="M148" s="29">
        <v>267690</v>
      </c>
      <c r="N148" s="29"/>
    </row>
    <row r="149" spans="1:14" s="28" customFormat="1" ht="12" customHeight="1">
      <c r="A149" s="343" t="s">
        <v>176</v>
      </c>
      <c r="B149" s="343"/>
      <c r="C149" s="29">
        <v>2688.7423829707755</v>
      </c>
      <c r="D149" s="217"/>
      <c r="E149" s="29">
        <v>12030.495636215333</v>
      </c>
      <c r="F149" s="218"/>
      <c r="G149" s="29">
        <v>100</v>
      </c>
      <c r="H149" s="29"/>
      <c r="I149" s="31">
        <v>78.1</v>
      </c>
      <c r="J149" s="29"/>
      <c r="K149" s="29">
        <v>42</v>
      </c>
      <c r="L149" s="29"/>
      <c r="M149" s="29">
        <v>212939</v>
      </c>
      <c r="N149" s="29"/>
    </row>
    <row r="150" spans="1:14" s="28" customFormat="1" ht="12" customHeight="1">
      <c r="A150" s="343" t="s">
        <v>177</v>
      </c>
      <c r="B150" s="343"/>
      <c r="C150" s="29">
        <v>2794.4615995048325</v>
      </c>
      <c r="D150" s="217"/>
      <c r="E150" s="29">
        <v>5983.126248447206</v>
      </c>
      <c r="F150" s="218"/>
      <c r="G150" s="29">
        <v>92</v>
      </c>
      <c r="H150" s="29"/>
      <c r="I150" s="31">
        <v>84.38</v>
      </c>
      <c r="J150" s="29"/>
      <c r="K150" s="29">
        <v>46</v>
      </c>
      <c r="L150" s="29"/>
      <c r="M150" s="29">
        <v>1728239</v>
      </c>
      <c r="N150" s="29"/>
    </row>
    <row r="151" spans="1:14" s="28" customFormat="1" ht="12" customHeight="1">
      <c r="A151" s="343" t="s">
        <v>178</v>
      </c>
      <c r="B151" s="343"/>
      <c r="C151" s="29">
        <v>2357.9940545198183</v>
      </c>
      <c r="D151" s="217"/>
      <c r="E151" s="29">
        <v>3518.591630417775</v>
      </c>
      <c r="F151" s="218"/>
      <c r="G151" s="29">
        <v>90</v>
      </c>
      <c r="H151" s="29"/>
      <c r="I151" s="31">
        <v>92.9</v>
      </c>
      <c r="J151" s="29"/>
      <c r="K151" s="29">
        <v>52</v>
      </c>
      <c r="L151" s="29"/>
      <c r="M151" s="29">
        <v>928297</v>
      </c>
      <c r="N151" s="29"/>
    </row>
    <row r="152" spans="1:14" s="28" customFormat="1" ht="12" customHeight="1">
      <c r="A152" s="343" t="s">
        <v>180</v>
      </c>
      <c r="B152" s="343"/>
      <c r="C152" s="29">
        <v>2103.3111761853743</v>
      </c>
      <c r="D152" s="217"/>
      <c r="E152" s="29">
        <v>6541.077824074076</v>
      </c>
      <c r="F152" s="218"/>
      <c r="G152" s="29">
        <v>100</v>
      </c>
      <c r="H152" s="29"/>
      <c r="I152" s="31">
        <v>61.76</v>
      </c>
      <c r="J152" s="29"/>
      <c r="K152" s="29">
        <v>31</v>
      </c>
      <c r="L152" s="29"/>
      <c r="M152" s="29">
        <v>129783</v>
      </c>
      <c r="N152" s="29"/>
    </row>
    <row r="153" spans="1:14" s="28" customFormat="1" ht="12" customHeight="1">
      <c r="A153" s="343" t="s">
        <v>181</v>
      </c>
      <c r="B153" s="343"/>
      <c r="C153" s="29">
        <v>3085.0030403938035</v>
      </c>
      <c r="D153" s="217"/>
      <c r="E153" s="29">
        <v>3800.6046511291256</v>
      </c>
      <c r="F153" s="218"/>
      <c r="G153" s="29">
        <v>77.5</v>
      </c>
      <c r="H153" s="29"/>
      <c r="I153" s="31">
        <v>98.45</v>
      </c>
      <c r="J153" s="29"/>
      <c r="K153" s="29">
        <v>56</v>
      </c>
      <c r="L153" s="29"/>
      <c r="M153" s="29">
        <v>0</v>
      </c>
      <c r="N153" s="29"/>
    </row>
    <row r="154" spans="1:14" s="28" customFormat="1" ht="12" customHeight="1">
      <c r="A154" s="343" t="s">
        <v>182</v>
      </c>
      <c r="B154" s="343"/>
      <c r="C154" s="29">
        <v>2267.4491046352086</v>
      </c>
      <c r="D154" s="217"/>
      <c r="E154" s="29">
        <v>-1191.5755932203388</v>
      </c>
      <c r="F154" s="218"/>
      <c r="G154" s="29">
        <v>100</v>
      </c>
      <c r="H154" s="29"/>
      <c r="I154" s="31">
        <v>56.12</v>
      </c>
      <c r="J154" s="29"/>
      <c r="K154" s="29">
        <v>27</v>
      </c>
      <c r="L154" s="29"/>
      <c r="M154" s="29">
        <v>29214</v>
      </c>
      <c r="N154" s="29"/>
    </row>
    <row r="155" spans="1:14" s="28" customFormat="1" ht="12" customHeight="1">
      <c r="A155" s="343" t="s">
        <v>183</v>
      </c>
      <c r="B155" s="343"/>
      <c r="C155" s="29">
        <v>3392.9791996469316</v>
      </c>
      <c r="D155" s="217"/>
      <c r="E155" s="29">
        <v>2609.854450784594</v>
      </c>
      <c r="F155" s="218"/>
      <c r="G155" s="29">
        <v>80</v>
      </c>
      <c r="H155" s="29"/>
      <c r="I155" s="31">
        <v>96.98</v>
      </c>
      <c r="J155" s="29"/>
      <c r="K155" s="29">
        <v>55</v>
      </c>
      <c r="L155" s="29"/>
      <c r="M155" s="29">
        <v>-7218</v>
      </c>
      <c r="N155" s="29"/>
    </row>
    <row r="156" spans="1:14" s="28" customFormat="1" ht="12" customHeight="1">
      <c r="A156" s="343" t="s">
        <v>184</v>
      </c>
      <c r="B156" s="343"/>
      <c r="C156" s="29">
        <v>2337.027803162527</v>
      </c>
      <c r="D156" s="217"/>
      <c r="E156" s="29">
        <v>3604.684740484429</v>
      </c>
      <c r="F156" s="218"/>
      <c r="G156" s="29">
        <v>100</v>
      </c>
      <c r="H156" s="29"/>
      <c r="I156" s="31">
        <v>55.87</v>
      </c>
      <c r="J156" s="29"/>
      <c r="K156" s="29">
        <v>27</v>
      </c>
      <c r="L156" s="29"/>
      <c r="M156" s="29">
        <v>298340</v>
      </c>
      <c r="N156" s="29"/>
    </row>
    <row r="157" spans="1:14" s="28" customFormat="1" ht="12" customHeight="1">
      <c r="A157" s="343" t="s">
        <v>185</v>
      </c>
      <c r="B157" s="343"/>
      <c r="C157" s="29">
        <v>3809.489267434065</v>
      </c>
      <c r="D157" s="217"/>
      <c r="E157" s="29">
        <v>2972.334205128205</v>
      </c>
      <c r="F157" s="218"/>
      <c r="G157" s="29">
        <v>85</v>
      </c>
      <c r="H157" s="29"/>
      <c r="I157" s="31">
        <v>105.16</v>
      </c>
      <c r="J157" s="29"/>
      <c r="K157" s="29">
        <v>60</v>
      </c>
      <c r="L157" s="29"/>
      <c r="M157" s="29">
        <v>-74801</v>
      </c>
      <c r="N157" s="29"/>
    </row>
    <row r="158" spans="1:14" s="28" customFormat="1" ht="12" customHeight="1">
      <c r="A158" s="343" t="s">
        <v>188</v>
      </c>
      <c r="B158" s="343"/>
      <c r="C158" s="29">
        <v>5051.233771535886</v>
      </c>
      <c r="D158" s="217"/>
      <c r="E158" s="29">
        <v>836.1569715142414</v>
      </c>
      <c r="F158" s="218"/>
      <c r="G158" s="29">
        <v>75</v>
      </c>
      <c r="H158" s="29"/>
      <c r="I158" s="31">
        <v>125.25</v>
      </c>
      <c r="J158" s="29"/>
      <c r="K158" s="29">
        <v>70</v>
      </c>
      <c r="L158" s="29"/>
      <c r="M158" s="29">
        <v>-291929</v>
      </c>
      <c r="N158" s="29"/>
    </row>
    <row r="159" spans="1:14" s="28" customFormat="1" ht="12" customHeight="1">
      <c r="A159" s="343" t="s">
        <v>191</v>
      </c>
      <c r="B159" s="343"/>
      <c r="C159" s="29">
        <v>2420.7387186616766</v>
      </c>
      <c r="D159" s="217"/>
      <c r="E159" s="29">
        <v>26984.60870588235</v>
      </c>
      <c r="F159" s="218"/>
      <c r="G159" s="29">
        <v>100</v>
      </c>
      <c r="H159" s="29"/>
      <c r="I159" s="31">
        <v>57.38</v>
      </c>
      <c r="J159" s="29"/>
      <c r="K159" s="29">
        <v>28</v>
      </c>
      <c r="L159" s="29"/>
      <c r="M159" s="29">
        <v>55826</v>
      </c>
      <c r="N159" s="29"/>
    </row>
    <row r="160" spans="1:14" s="28" customFormat="1" ht="12" customHeight="1">
      <c r="A160" s="343" t="s">
        <v>192</v>
      </c>
      <c r="B160" s="343"/>
      <c r="C160" s="29">
        <v>3407.669751006027</v>
      </c>
      <c r="D160" s="217"/>
      <c r="E160" s="29">
        <v>7886.982132253711</v>
      </c>
      <c r="F160" s="218" t="s">
        <v>623</v>
      </c>
      <c r="G160" s="29">
        <v>75</v>
      </c>
      <c r="H160" s="29"/>
      <c r="I160" s="31">
        <v>94.9</v>
      </c>
      <c r="J160" s="29"/>
      <c r="K160" s="29">
        <v>53</v>
      </c>
      <c r="L160" s="29"/>
      <c r="M160" s="29">
        <v>21561</v>
      </c>
      <c r="N160" s="29"/>
    </row>
    <row r="161" spans="1:14" s="28" customFormat="1" ht="12" customHeight="1">
      <c r="A161" s="343" t="s">
        <v>193</v>
      </c>
      <c r="B161" s="343"/>
      <c r="C161" s="29">
        <v>2350.6856067699564</v>
      </c>
      <c r="D161" s="217"/>
      <c r="E161" s="29">
        <v>2683.4527403100774</v>
      </c>
      <c r="F161" s="218"/>
      <c r="G161" s="29">
        <v>90</v>
      </c>
      <c r="H161" s="29"/>
      <c r="I161" s="31">
        <v>88.43</v>
      </c>
      <c r="J161" s="29"/>
      <c r="K161" s="29">
        <v>49</v>
      </c>
      <c r="L161" s="29"/>
      <c r="M161" s="29">
        <v>653105</v>
      </c>
      <c r="N161" s="29"/>
    </row>
    <row r="162" spans="1:14" s="28" customFormat="1" ht="12" customHeight="1">
      <c r="A162" s="343" t="s">
        <v>194</v>
      </c>
      <c r="B162" s="343"/>
      <c r="C162" s="29">
        <v>2193.713157580587</v>
      </c>
      <c r="D162" s="217"/>
      <c r="E162" s="29">
        <v>2194.4471212121216</v>
      </c>
      <c r="F162" s="218"/>
      <c r="G162" s="29">
        <v>90</v>
      </c>
      <c r="H162" s="29"/>
      <c r="I162" s="31">
        <v>61.27</v>
      </c>
      <c r="J162" s="29"/>
      <c r="K162" s="29">
        <v>31</v>
      </c>
      <c r="L162" s="29"/>
      <c r="M162" s="29">
        <v>17175</v>
      </c>
      <c r="N162" s="29"/>
    </row>
    <row r="163" spans="1:14" s="28" customFormat="1" ht="12" customHeight="1">
      <c r="A163" s="343" t="s">
        <v>195</v>
      </c>
      <c r="B163" s="343"/>
      <c r="C163" s="29">
        <v>2192.8034685621155</v>
      </c>
      <c r="D163" s="217"/>
      <c r="E163" s="29">
        <v>4619.206738934055</v>
      </c>
      <c r="F163" s="218"/>
      <c r="G163" s="29">
        <v>100</v>
      </c>
      <c r="H163" s="29"/>
      <c r="I163" s="31">
        <v>74.93</v>
      </c>
      <c r="J163" s="29"/>
      <c r="K163" s="29">
        <v>40</v>
      </c>
      <c r="L163" s="29"/>
      <c r="M163" s="29">
        <v>300062</v>
      </c>
      <c r="N163" s="29"/>
    </row>
    <row r="164" spans="1:14" s="28" customFormat="1" ht="12" customHeight="1">
      <c r="A164" s="344" t="s">
        <v>197</v>
      </c>
      <c r="B164" s="344"/>
      <c r="C164" s="37">
        <v>2303.7251294675407</v>
      </c>
      <c r="D164" s="219"/>
      <c r="E164" s="37">
        <v>8723.039321428572</v>
      </c>
      <c r="F164" s="220"/>
      <c r="G164" s="37">
        <v>100</v>
      </c>
      <c r="H164" s="37"/>
      <c r="I164" s="39">
        <v>61.72</v>
      </c>
      <c r="J164" s="37"/>
      <c r="K164" s="37">
        <v>31</v>
      </c>
      <c r="L164" s="37"/>
      <c r="M164" s="37">
        <v>226267</v>
      </c>
      <c r="N164" s="37"/>
    </row>
    <row r="165" spans="1:14" s="28" customFormat="1" ht="12" customHeight="1">
      <c r="A165" s="34"/>
      <c r="B165" s="34"/>
      <c r="C165" s="34"/>
      <c r="D165" s="221"/>
      <c r="E165" s="34"/>
      <c r="F165" s="222"/>
      <c r="G165" s="34"/>
      <c r="H165" s="34"/>
      <c r="I165" s="46"/>
      <c r="J165" s="34"/>
      <c r="K165" s="34"/>
      <c r="L165" s="34"/>
      <c r="M165" s="34"/>
      <c r="N165" s="34"/>
    </row>
    <row r="166" spans="1:14" s="28" customFormat="1" ht="12" customHeight="1">
      <c r="A166" s="342" t="s">
        <v>198</v>
      </c>
      <c r="B166" s="342"/>
      <c r="C166" s="25">
        <v>2294.7125873475147</v>
      </c>
      <c r="D166" s="215"/>
      <c r="E166" s="25">
        <v>2766.0930204364395</v>
      </c>
      <c r="F166" s="216"/>
      <c r="G166" s="25">
        <v>96.25</v>
      </c>
      <c r="H166" s="25"/>
      <c r="I166" s="27" t="s">
        <v>19</v>
      </c>
      <c r="J166" s="25"/>
      <c r="K166" s="25" t="s">
        <v>19</v>
      </c>
      <c r="L166" s="25"/>
      <c r="M166" s="25">
        <f>SUM(M167:M174)</f>
        <v>3584412</v>
      </c>
      <c r="N166" s="25"/>
    </row>
    <row r="167" spans="1:14" s="28" customFormat="1" ht="12" customHeight="1">
      <c r="A167" s="343" t="s">
        <v>628</v>
      </c>
      <c r="B167" s="343"/>
      <c r="C167" s="29">
        <v>2292.602659179092</v>
      </c>
      <c r="D167" s="217">
        <v>15</v>
      </c>
      <c r="E167" s="29">
        <v>2998.4719181034466</v>
      </c>
      <c r="F167" s="218"/>
      <c r="G167" s="29">
        <v>100</v>
      </c>
      <c r="H167" s="29"/>
      <c r="I167" s="31">
        <v>70.82</v>
      </c>
      <c r="J167" s="29"/>
      <c r="K167" s="29">
        <v>37</v>
      </c>
      <c r="L167" s="29"/>
      <c r="M167" s="29">
        <v>985706</v>
      </c>
      <c r="N167" s="29"/>
    </row>
    <row r="168" spans="1:14" s="28" customFormat="1" ht="12" customHeight="1">
      <c r="A168" s="343" t="s">
        <v>200</v>
      </c>
      <c r="B168" s="343"/>
      <c r="C168" s="29">
        <v>3003.0985090590525</v>
      </c>
      <c r="D168" s="217"/>
      <c r="E168" s="29">
        <v>65098.736</v>
      </c>
      <c r="F168" s="218"/>
      <c r="G168" s="29">
        <v>100</v>
      </c>
      <c r="H168" s="29"/>
      <c r="I168" s="31">
        <v>59.1</v>
      </c>
      <c r="J168" s="29"/>
      <c r="K168" s="29">
        <v>29</v>
      </c>
      <c r="L168" s="29"/>
      <c r="M168" s="29">
        <v>10367</v>
      </c>
      <c r="N168" s="29"/>
    </row>
    <row r="169" spans="1:14" s="28" customFormat="1" ht="12" customHeight="1">
      <c r="A169" s="343" t="s">
        <v>201</v>
      </c>
      <c r="B169" s="343"/>
      <c r="C169" s="29">
        <v>2425.080246884362</v>
      </c>
      <c r="D169" s="217"/>
      <c r="E169" s="29">
        <v>12285.089038461532</v>
      </c>
      <c r="F169" s="218"/>
      <c r="G169" s="29">
        <v>100</v>
      </c>
      <c r="H169" s="29"/>
      <c r="I169" s="31">
        <v>53.48</v>
      </c>
      <c r="J169" s="29"/>
      <c r="K169" s="29">
        <v>26</v>
      </c>
      <c r="L169" s="29"/>
      <c r="M169" s="29">
        <v>9261</v>
      </c>
      <c r="N169" s="29"/>
    </row>
    <row r="170" spans="1:14" s="28" customFormat="1" ht="12" customHeight="1">
      <c r="A170" s="343" t="s">
        <v>202</v>
      </c>
      <c r="B170" s="343"/>
      <c r="C170" s="29">
        <v>2514.0508585876714</v>
      </c>
      <c r="D170" s="217"/>
      <c r="E170" s="29">
        <v>7649.366545454545</v>
      </c>
      <c r="F170" s="218"/>
      <c r="G170" s="29">
        <v>100</v>
      </c>
      <c r="H170" s="29"/>
      <c r="I170" s="31">
        <v>56.84</v>
      </c>
      <c r="J170" s="29"/>
      <c r="K170" s="29">
        <v>28</v>
      </c>
      <c r="L170" s="29"/>
      <c r="M170" s="29">
        <v>30885</v>
      </c>
      <c r="N170" s="29"/>
    </row>
    <row r="171" spans="1:14" s="28" customFormat="1" ht="12" customHeight="1">
      <c r="A171" s="343" t="s">
        <v>203</v>
      </c>
      <c r="B171" s="343"/>
      <c r="C171" s="29">
        <v>2229.601295709413</v>
      </c>
      <c r="D171" s="217"/>
      <c r="E171" s="29">
        <v>695.2529908864975</v>
      </c>
      <c r="F171" s="218"/>
      <c r="G171" s="29">
        <v>95</v>
      </c>
      <c r="H171" s="29"/>
      <c r="I171" s="31">
        <v>64.84</v>
      </c>
      <c r="J171" s="29"/>
      <c r="K171" s="29">
        <v>33</v>
      </c>
      <c r="L171" s="29"/>
      <c r="M171" s="29">
        <v>562581</v>
      </c>
      <c r="N171" s="29"/>
    </row>
    <row r="172" spans="1:14" s="28" customFormat="1" ht="12" customHeight="1">
      <c r="A172" s="343" t="s">
        <v>205</v>
      </c>
      <c r="B172" s="343"/>
      <c r="C172" s="29">
        <v>2316.1095611935984</v>
      </c>
      <c r="D172" s="217"/>
      <c r="E172" s="29">
        <v>5344.778204667864</v>
      </c>
      <c r="F172" s="218"/>
      <c r="G172" s="29">
        <v>95</v>
      </c>
      <c r="H172" s="29"/>
      <c r="I172" s="31">
        <v>59.44</v>
      </c>
      <c r="J172" s="29"/>
      <c r="K172" s="29">
        <v>30</v>
      </c>
      <c r="L172" s="29"/>
      <c r="M172" s="29">
        <v>172366</v>
      </c>
      <c r="N172" s="29"/>
    </row>
    <row r="173" spans="1:14" s="28" customFormat="1" ht="12" customHeight="1">
      <c r="A173" s="343" t="s">
        <v>206</v>
      </c>
      <c r="B173" s="343"/>
      <c r="C173" s="29">
        <v>2413.5434782608695</v>
      </c>
      <c r="D173" s="217"/>
      <c r="E173" s="29">
        <v>-2677.9039999999995</v>
      </c>
      <c r="F173" s="218"/>
      <c r="G173" s="29">
        <v>85</v>
      </c>
      <c r="H173" s="29"/>
      <c r="I173" s="31">
        <v>62.7</v>
      </c>
      <c r="J173" s="29"/>
      <c r="K173" s="29">
        <v>32</v>
      </c>
      <c r="L173" s="29"/>
      <c r="M173" s="29">
        <v>2899</v>
      </c>
      <c r="N173" s="29"/>
    </row>
    <row r="174" spans="1:14" s="28" customFormat="1" ht="12" customHeight="1">
      <c r="A174" s="344" t="s">
        <v>207</v>
      </c>
      <c r="B174" s="344"/>
      <c r="C174" s="37">
        <v>2298.808788046634</v>
      </c>
      <c r="D174" s="219"/>
      <c r="E174" s="37">
        <v>1567.61815397351</v>
      </c>
      <c r="F174" s="220"/>
      <c r="G174" s="37">
        <v>95</v>
      </c>
      <c r="H174" s="37"/>
      <c r="I174" s="39">
        <v>65.69</v>
      </c>
      <c r="J174" s="37"/>
      <c r="K174" s="37">
        <v>34</v>
      </c>
      <c r="L174" s="37"/>
      <c r="M174" s="37">
        <v>1810347</v>
      </c>
      <c r="N174" s="37"/>
    </row>
    <row r="175" spans="1:14" s="28" customFormat="1" ht="12" customHeight="1">
      <c r="A175" s="34"/>
      <c r="B175" s="34"/>
      <c r="C175" s="34"/>
      <c r="D175" s="221"/>
      <c r="E175" s="34"/>
      <c r="F175" s="222"/>
      <c r="G175" s="34"/>
      <c r="H175" s="34"/>
      <c r="I175" s="46"/>
      <c r="J175" s="34"/>
      <c r="K175" s="34"/>
      <c r="L175" s="34"/>
      <c r="M175" s="34"/>
      <c r="N175" s="34"/>
    </row>
    <row r="176" spans="1:14" s="28" customFormat="1" ht="12" customHeight="1">
      <c r="A176" s="342" t="s">
        <v>208</v>
      </c>
      <c r="B176" s="342"/>
      <c r="C176" s="25">
        <v>2507.9839174814706</v>
      </c>
      <c r="D176" s="215"/>
      <c r="E176" s="25">
        <v>2651.451334854893</v>
      </c>
      <c r="F176" s="216"/>
      <c r="G176" s="25">
        <v>92.96</v>
      </c>
      <c r="H176" s="25"/>
      <c r="I176" s="27" t="s">
        <v>19</v>
      </c>
      <c r="J176" s="25"/>
      <c r="K176" s="25" t="s">
        <v>19</v>
      </c>
      <c r="L176" s="25"/>
      <c r="M176" s="25">
        <f>SUM(M177:M193)</f>
        <v>11342561</v>
      </c>
      <c r="N176" s="25"/>
    </row>
    <row r="177" spans="1:14" s="28" customFormat="1" ht="12" customHeight="1">
      <c r="A177" s="343" t="s">
        <v>209</v>
      </c>
      <c r="B177" s="343"/>
      <c r="C177" s="29">
        <v>2367.665724512206</v>
      </c>
      <c r="D177" s="217"/>
      <c r="E177" s="29">
        <v>1132.6594984326027</v>
      </c>
      <c r="F177" s="218"/>
      <c r="G177" s="29">
        <v>87</v>
      </c>
      <c r="H177" s="29"/>
      <c r="I177" s="31">
        <v>81.38</v>
      </c>
      <c r="J177" s="29"/>
      <c r="K177" s="29">
        <v>44</v>
      </c>
      <c r="L177" s="29"/>
      <c r="M177" s="29">
        <v>1292368</v>
      </c>
      <c r="N177" s="29"/>
    </row>
    <row r="178" spans="1:14" s="28" customFormat="1" ht="12" customHeight="1">
      <c r="A178" s="343" t="s">
        <v>210</v>
      </c>
      <c r="B178" s="343"/>
      <c r="C178" s="29">
        <v>2680.4984489817593</v>
      </c>
      <c r="D178" s="217"/>
      <c r="E178" s="29">
        <v>3035.5533824545237</v>
      </c>
      <c r="F178" s="218"/>
      <c r="G178" s="29">
        <v>97</v>
      </c>
      <c r="H178" s="29"/>
      <c r="I178" s="31">
        <v>80.91</v>
      </c>
      <c r="J178" s="29"/>
      <c r="K178" s="29">
        <v>44</v>
      </c>
      <c r="L178" s="29"/>
      <c r="M178" s="29">
        <v>2548871</v>
      </c>
      <c r="N178" s="29"/>
    </row>
    <row r="179" spans="1:14" s="28" customFormat="1" ht="12" customHeight="1">
      <c r="A179" s="343" t="s">
        <v>211</v>
      </c>
      <c r="B179" s="343"/>
      <c r="C179" s="29">
        <v>2085.985559539645</v>
      </c>
      <c r="D179" s="217"/>
      <c r="E179" s="29">
        <v>1797.2198062015505</v>
      </c>
      <c r="F179" s="218"/>
      <c r="G179" s="29">
        <v>85</v>
      </c>
      <c r="H179" s="29"/>
      <c r="I179" s="31">
        <v>78.24</v>
      </c>
      <c r="J179" s="29"/>
      <c r="K179" s="29">
        <v>42</v>
      </c>
      <c r="L179" s="29"/>
      <c r="M179" s="29">
        <v>781885</v>
      </c>
      <c r="N179" s="29"/>
    </row>
    <row r="180" spans="1:14" s="28" customFormat="1" ht="12" customHeight="1">
      <c r="A180" s="343" t="s">
        <v>212</v>
      </c>
      <c r="B180" s="343"/>
      <c r="C180" s="29">
        <v>2310.3977147166165</v>
      </c>
      <c r="D180" s="217"/>
      <c r="E180" s="29">
        <v>2116.000794676807</v>
      </c>
      <c r="F180" s="218"/>
      <c r="G180" s="29">
        <v>95</v>
      </c>
      <c r="H180" s="29"/>
      <c r="I180" s="31">
        <v>83.59</v>
      </c>
      <c r="J180" s="29"/>
      <c r="K180" s="29">
        <v>46</v>
      </c>
      <c r="L180" s="29"/>
      <c r="M180" s="29">
        <v>570286</v>
      </c>
      <c r="N180" s="29"/>
    </row>
    <row r="181" spans="1:14" s="28" customFormat="1" ht="12" customHeight="1">
      <c r="A181" s="343" t="s">
        <v>213</v>
      </c>
      <c r="B181" s="343"/>
      <c r="C181" s="29">
        <v>2398.335242157821</v>
      </c>
      <c r="D181" s="217"/>
      <c r="E181" s="29">
        <v>2177.1113269277553</v>
      </c>
      <c r="F181" s="218"/>
      <c r="G181" s="29">
        <v>90</v>
      </c>
      <c r="H181" s="29"/>
      <c r="I181" s="31">
        <v>79.54</v>
      </c>
      <c r="J181" s="29"/>
      <c r="K181" s="29">
        <v>43</v>
      </c>
      <c r="L181" s="29"/>
      <c r="M181" s="29">
        <v>2366084</v>
      </c>
      <c r="N181" s="29"/>
    </row>
    <row r="182" spans="1:14" s="28" customFormat="1" ht="12" customHeight="1">
      <c r="A182" s="343" t="s">
        <v>214</v>
      </c>
      <c r="B182" s="343"/>
      <c r="C182" s="29">
        <v>2371.7576621529697</v>
      </c>
      <c r="D182" s="217"/>
      <c r="E182" s="29">
        <v>6234.7841185410325</v>
      </c>
      <c r="F182" s="218"/>
      <c r="G182" s="29">
        <v>100</v>
      </c>
      <c r="H182" s="29"/>
      <c r="I182" s="31">
        <v>72.91</v>
      </c>
      <c r="J182" s="29"/>
      <c r="K182" s="29">
        <v>39</v>
      </c>
      <c r="L182" s="29"/>
      <c r="M182" s="29">
        <v>402010</v>
      </c>
      <c r="N182" s="29"/>
    </row>
    <row r="183" spans="1:14" s="28" customFormat="1" ht="12" customHeight="1">
      <c r="A183" s="343" t="s">
        <v>215</v>
      </c>
      <c r="B183" s="343"/>
      <c r="C183" s="29">
        <v>2230.651778184036</v>
      </c>
      <c r="D183" s="217"/>
      <c r="E183" s="29">
        <v>8233.436760168302</v>
      </c>
      <c r="F183" s="218"/>
      <c r="G183" s="29">
        <v>100</v>
      </c>
      <c r="H183" s="29"/>
      <c r="I183" s="31">
        <v>70.25</v>
      </c>
      <c r="J183" s="29"/>
      <c r="K183" s="29">
        <v>37</v>
      </c>
      <c r="L183" s="29"/>
      <c r="M183" s="29">
        <v>336947</v>
      </c>
      <c r="N183" s="29"/>
    </row>
    <row r="184" spans="1:14" s="28" customFormat="1" ht="12" customHeight="1">
      <c r="A184" s="343" t="s">
        <v>216</v>
      </c>
      <c r="B184" s="343"/>
      <c r="C184" s="29">
        <v>2419.1626431773443</v>
      </c>
      <c r="D184" s="217"/>
      <c r="E184" s="29">
        <v>5480.794015151514</v>
      </c>
      <c r="F184" s="218"/>
      <c r="G184" s="29">
        <v>100</v>
      </c>
      <c r="H184" s="29"/>
      <c r="I184" s="31">
        <v>76.55</v>
      </c>
      <c r="J184" s="29"/>
      <c r="K184" s="29">
        <v>41</v>
      </c>
      <c r="L184" s="29"/>
      <c r="M184" s="29">
        <v>136801</v>
      </c>
      <c r="N184" s="29"/>
    </row>
    <row r="185" spans="1:14" s="28" customFormat="1" ht="12" customHeight="1">
      <c r="A185" s="343" t="s">
        <v>217</v>
      </c>
      <c r="B185" s="343"/>
      <c r="C185" s="29">
        <v>2436.178543541704</v>
      </c>
      <c r="D185" s="217"/>
      <c r="E185" s="29">
        <v>1780.1459946236555</v>
      </c>
      <c r="F185" s="218"/>
      <c r="G185" s="29">
        <v>92</v>
      </c>
      <c r="H185" s="29"/>
      <c r="I185" s="31">
        <v>65.53</v>
      </c>
      <c r="J185" s="29"/>
      <c r="K185" s="29">
        <v>34</v>
      </c>
      <c r="L185" s="29"/>
      <c r="M185" s="29">
        <v>247051</v>
      </c>
      <c r="N185" s="29"/>
    </row>
    <row r="186" spans="1:14" s="28" customFormat="1" ht="12" customHeight="1">
      <c r="A186" s="343" t="s">
        <v>218</v>
      </c>
      <c r="B186" s="343"/>
      <c r="C186" s="29">
        <v>2336.755934587019</v>
      </c>
      <c r="D186" s="217"/>
      <c r="E186" s="29">
        <v>4552.578910505837</v>
      </c>
      <c r="F186" s="218"/>
      <c r="G186" s="29">
        <v>100</v>
      </c>
      <c r="H186" s="29"/>
      <c r="I186" s="31">
        <v>74.69</v>
      </c>
      <c r="J186" s="29"/>
      <c r="K186" s="29">
        <v>40</v>
      </c>
      <c r="L186" s="29"/>
      <c r="M186" s="29">
        <v>338937</v>
      </c>
      <c r="N186" s="29"/>
    </row>
    <row r="187" spans="1:14" s="28" customFormat="1" ht="12" customHeight="1">
      <c r="A187" s="343" t="s">
        <v>220</v>
      </c>
      <c r="B187" s="343"/>
      <c r="C187" s="29">
        <v>2441.456952507516</v>
      </c>
      <c r="D187" s="217"/>
      <c r="E187" s="29">
        <v>10300.505398230087</v>
      </c>
      <c r="F187" s="218"/>
      <c r="G187" s="29">
        <v>100</v>
      </c>
      <c r="H187" s="29"/>
      <c r="I187" s="31">
        <v>65.2</v>
      </c>
      <c r="J187" s="29"/>
      <c r="K187" s="29">
        <v>33</v>
      </c>
      <c r="L187" s="29"/>
      <c r="M187" s="29">
        <v>115480</v>
      </c>
      <c r="N187" s="29"/>
    </row>
    <row r="188" spans="1:14" s="28" customFormat="1" ht="12" customHeight="1">
      <c r="A188" s="343" t="s">
        <v>221</v>
      </c>
      <c r="B188" s="343"/>
      <c r="C188" s="29">
        <v>2313.5451111198595</v>
      </c>
      <c r="D188" s="217"/>
      <c r="E188" s="29">
        <v>2517.542113918973</v>
      </c>
      <c r="F188" s="218"/>
      <c r="G188" s="29">
        <v>90</v>
      </c>
      <c r="H188" s="29"/>
      <c r="I188" s="31">
        <v>76.94</v>
      </c>
      <c r="J188" s="29"/>
      <c r="K188" s="29">
        <v>41</v>
      </c>
      <c r="L188" s="29"/>
      <c r="M188" s="29">
        <v>1070926</v>
      </c>
      <c r="N188" s="29"/>
    </row>
    <row r="189" spans="1:14" s="28" customFormat="1" ht="12" customHeight="1">
      <c r="A189" s="343" t="s">
        <v>222</v>
      </c>
      <c r="B189" s="343"/>
      <c r="C189" s="29">
        <v>2246.628568940925</v>
      </c>
      <c r="D189" s="217"/>
      <c r="E189" s="29">
        <v>3067.9013586956535</v>
      </c>
      <c r="F189" s="218"/>
      <c r="G189" s="29">
        <v>89</v>
      </c>
      <c r="H189" s="29"/>
      <c r="I189" s="31">
        <v>70.45</v>
      </c>
      <c r="J189" s="29"/>
      <c r="K189" s="29">
        <v>37</v>
      </c>
      <c r="L189" s="29"/>
      <c r="M189" s="29">
        <v>164325</v>
      </c>
      <c r="N189" s="29"/>
    </row>
    <row r="190" spans="1:14" s="28" customFormat="1" ht="12" customHeight="1">
      <c r="A190" s="343" t="s">
        <v>223</v>
      </c>
      <c r="B190" s="343"/>
      <c r="C190" s="29">
        <v>4235.960864755675</v>
      </c>
      <c r="D190" s="217"/>
      <c r="E190" s="29">
        <v>9460.030411449015</v>
      </c>
      <c r="F190" s="218"/>
      <c r="G190" s="29">
        <v>100</v>
      </c>
      <c r="H190" s="29"/>
      <c r="I190" s="31">
        <v>122.75</v>
      </c>
      <c r="J190" s="29"/>
      <c r="K190" s="29">
        <v>70</v>
      </c>
      <c r="L190" s="29"/>
      <c r="M190" s="29">
        <v>-193160</v>
      </c>
      <c r="N190" s="29"/>
    </row>
    <row r="191" spans="1:14" s="28" customFormat="1" ht="12" customHeight="1">
      <c r="A191" s="343" t="s">
        <v>224</v>
      </c>
      <c r="B191" s="343"/>
      <c r="C191" s="29">
        <v>2976.6798721089813</v>
      </c>
      <c r="D191" s="217"/>
      <c r="E191" s="29">
        <v>39.78547377699406</v>
      </c>
      <c r="F191" s="218"/>
      <c r="G191" s="29">
        <v>80</v>
      </c>
      <c r="H191" s="29"/>
      <c r="I191" s="31">
        <v>91.38</v>
      </c>
      <c r="J191" s="29"/>
      <c r="K191" s="29">
        <v>51</v>
      </c>
      <c r="L191" s="29"/>
      <c r="M191" s="29">
        <v>205305</v>
      </c>
      <c r="N191" s="29"/>
    </row>
    <row r="192" spans="1:14" s="28" customFormat="1" ht="12" customHeight="1">
      <c r="A192" s="343" t="s">
        <v>225</v>
      </c>
      <c r="B192" s="343"/>
      <c r="C192" s="29">
        <v>2072.3645257027574</v>
      </c>
      <c r="D192" s="217"/>
      <c r="E192" s="29">
        <v>6928.2659405940585</v>
      </c>
      <c r="F192" s="218"/>
      <c r="G192" s="29">
        <v>95</v>
      </c>
      <c r="H192" s="29"/>
      <c r="I192" s="31">
        <v>60.4</v>
      </c>
      <c r="J192" s="29"/>
      <c r="K192" s="29">
        <v>30</v>
      </c>
      <c r="L192" s="29"/>
      <c r="M192" s="29">
        <v>71742</v>
      </c>
      <c r="N192" s="29"/>
    </row>
    <row r="193" spans="1:14" s="28" customFormat="1" ht="12" customHeight="1">
      <c r="A193" s="344" t="s">
        <v>226</v>
      </c>
      <c r="B193" s="344"/>
      <c r="C193" s="37">
        <v>2236.1797395163703</v>
      </c>
      <c r="D193" s="219"/>
      <c r="E193" s="37">
        <v>1577.1011449133123</v>
      </c>
      <c r="F193" s="220"/>
      <c r="G193" s="37">
        <v>90</v>
      </c>
      <c r="H193" s="37"/>
      <c r="I193" s="39">
        <v>89.56</v>
      </c>
      <c r="J193" s="37"/>
      <c r="K193" s="37">
        <v>50</v>
      </c>
      <c r="L193" s="37"/>
      <c r="M193" s="37">
        <v>886703</v>
      </c>
      <c r="N193" s="37"/>
    </row>
    <row r="194" spans="1:14" s="28" customFormat="1" ht="12" customHeight="1">
      <c r="A194" s="34"/>
      <c r="B194" s="34"/>
      <c r="C194" s="34"/>
      <c r="D194" s="221"/>
      <c r="E194" s="34"/>
      <c r="F194" s="222"/>
      <c r="G194" s="34"/>
      <c r="H194" s="34"/>
      <c r="I194" s="46"/>
      <c r="J194" s="34"/>
      <c r="K194" s="34"/>
      <c r="L194" s="34"/>
      <c r="M194" s="34"/>
      <c r="N194" s="34"/>
    </row>
    <row r="195" spans="1:14" s="28" customFormat="1" ht="12" customHeight="1">
      <c r="A195" s="342" t="s">
        <v>227</v>
      </c>
      <c r="B195" s="342"/>
      <c r="C195" s="25">
        <v>2239.4803908808167</v>
      </c>
      <c r="D195" s="215"/>
      <c r="E195" s="25">
        <v>4128.789946354547</v>
      </c>
      <c r="F195" s="216"/>
      <c r="G195" s="25">
        <v>99.3</v>
      </c>
      <c r="H195" s="25"/>
      <c r="I195" s="27" t="s">
        <v>19</v>
      </c>
      <c r="J195" s="25"/>
      <c r="K195" s="25" t="s">
        <v>19</v>
      </c>
      <c r="L195" s="25"/>
      <c r="M195" s="25">
        <f>SUM(M196:M201)</f>
        <v>7899375</v>
      </c>
      <c r="N195" s="25"/>
    </row>
    <row r="196" spans="1:14" s="28" customFormat="1" ht="12" customHeight="1">
      <c r="A196" s="343" t="s">
        <v>228</v>
      </c>
      <c r="B196" s="343"/>
      <c r="C196" s="29">
        <v>2229.020030526551</v>
      </c>
      <c r="D196" s="217"/>
      <c r="E196" s="29">
        <v>4477.474833333333</v>
      </c>
      <c r="F196" s="218"/>
      <c r="G196" s="29">
        <v>100</v>
      </c>
      <c r="H196" s="29"/>
      <c r="I196" s="31">
        <v>70.37</v>
      </c>
      <c r="J196" s="29"/>
      <c r="K196" s="29">
        <v>37</v>
      </c>
      <c r="L196" s="29"/>
      <c r="M196" s="29">
        <v>4230836</v>
      </c>
      <c r="N196" s="29"/>
    </row>
    <row r="197" spans="1:14" s="28" customFormat="1" ht="12" customHeight="1">
      <c r="A197" s="343" t="s">
        <v>229</v>
      </c>
      <c r="B197" s="343"/>
      <c r="C197" s="29">
        <v>2240.0334831404007</v>
      </c>
      <c r="D197" s="217"/>
      <c r="E197" s="29">
        <v>3834.545263779527</v>
      </c>
      <c r="F197" s="218"/>
      <c r="G197" s="29">
        <v>100</v>
      </c>
      <c r="H197" s="29"/>
      <c r="I197" s="31">
        <v>71.24</v>
      </c>
      <c r="J197" s="29"/>
      <c r="K197" s="29">
        <v>37</v>
      </c>
      <c r="L197" s="29"/>
      <c r="M197" s="29">
        <v>1593920</v>
      </c>
      <c r="N197" s="29"/>
    </row>
    <row r="198" spans="1:14" s="28" customFormat="1" ht="12" customHeight="1">
      <c r="A198" s="343" t="s">
        <v>230</v>
      </c>
      <c r="B198" s="343"/>
      <c r="C198" s="29">
        <v>2207.139069517549</v>
      </c>
      <c r="D198" s="217"/>
      <c r="E198" s="29">
        <v>4575.02427184466</v>
      </c>
      <c r="F198" s="218"/>
      <c r="G198" s="29">
        <v>100</v>
      </c>
      <c r="H198" s="29"/>
      <c r="I198" s="31">
        <v>64.78</v>
      </c>
      <c r="J198" s="29"/>
      <c r="K198" s="29">
        <v>33</v>
      </c>
      <c r="L198" s="29"/>
      <c r="M198" s="29">
        <v>525955</v>
      </c>
      <c r="N198" s="29"/>
    </row>
    <row r="199" spans="1:14" s="28" customFormat="1" ht="12" customHeight="1">
      <c r="A199" s="343" t="s">
        <v>231</v>
      </c>
      <c r="B199" s="343"/>
      <c r="C199" s="29">
        <v>2167.440831828693</v>
      </c>
      <c r="D199" s="217"/>
      <c r="E199" s="29">
        <v>6072.982699822378</v>
      </c>
      <c r="F199" s="218"/>
      <c r="G199" s="29">
        <v>100</v>
      </c>
      <c r="H199" s="29"/>
      <c r="I199" s="31">
        <v>67.74</v>
      </c>
      <c r="J199" s="29"/>
      <c r="K199" s="29">
        <v>35</v>
      </c>
      <c r="L199" s="29"/>
      <c r="M199" s="29">
        <v>374247</v>
      </c>
      <c r="N199" s="29"/>
    </row>
    <row r="200" spans="1:14" s="28" customFormat="1" ht="12" customHeight="1">
      <c r="A200" s="343" t="s">
        <v>232</v>
      </c>
      <c r="B200" s="343"/>
      <c r="C200" s="29">
        <v>2328.7749860964536</v>
      </c>
      <c r="D200" s="217"/>
      <c r="E200" s="29">
        <v>2367.3593823347746</v>
      </c>
      <c r="F200" s="218"/>
      <c r="G200" s="29">
        <v>95</v>
      </c>
      <c r="H200" s="29"/>
      <c r="I200" s="31">
        <v>72.93</v>
      </c>
      <c r="J200" s="29"/>
      <c r="K200" s="29">
        <v>39</v>
      </c>
      <c r="L200" s="29"/>
      <c r="M200" s="29">
        <v>1138183</v>
      </c>
      <c r="N200" s="29"/>
    </row>
    <row r="201" spans="1:14" s="28" customFormat="1" ht="12" customHeight="1">
      <c r="A201" s="344" t="s">
        <v>233</v>
      </c>
      <c r="B201" s="344"/>
      <c r="C201" s="37">
        <v>2849.572201433681</v>
      </c>
      <c r="D201" s="219"/>
      <c r="E201" s="37">
        <v>2282.3108799999995</v>
      </c>
      <c r="F201" s="220"/>
      <c r="G201" s="37">
        <v>100</v>
      </c>
      <c r="H201" s="37"/>
      <c r="I201" s="39">
        <v>62.8</v>
      </c>
      <c r="J201" s="37"/>
      <c r="K201" s="37">
        <v>32</v>
      </c>
      <c r="L201" s="37"/>
      <c r="M201" s="37">
        <v>36234</v>
      </c>
      <c r="N201" s="37"/>
    </row>
    <row r="202" spans="1:14" s="28" customFormat="1" ht="12" customHeight="1">
      <c r="A202" s="34"/>
      <c r="B202" s="34"/>
      <c r="C202" s="34"/>
      <c r="D202" s="221"/>
      <c r="E202" s="34"/>
      <c r="F202" s="222"/>
      <c r="G202" s="34"/>
      <c r="H202" s="34"/>
      <c r="I202" s="46"/>
      <c r="J202" s="34"/>
      <c r="K202" s="34"/>
      <c r="L202" s="34"/>
      <c r="M202" s="34"/>
      <c r="N202" s="34"/>
    </row>
    <row r="203" spans="1:14" s="28" customFormat="1" ht="12" customHeight="1">
      <c r="A203" s="342" t="s">
        <v>234</v>
      </c>
      <c r="B203" s="342"/>
      <c r="C203" s="25">
        <v>2263.5340029634835</v>
      </c>
      <c r="D203" s="215"/>
      <c r="E203" s="25">
        <v>2948.2575591111113</v>
      </c>
      <c r="F203" s="216"/>
      <c r="G203" s="25">
        <v>96.67</v>
      </c>
      <c r="H203" s="25"/>
      <c r="I203" s="27" t="s">
        <v>19</v>
      </c>
      <c r="J203" s="25"/>
      <c r="K203" s="25" t="s">
        <v>19</v>
      </c>
      <c r="L203" s="25"/>
      <c r="M203" s="25">
        <f>SUM(M204:M208)</f>
        <v>3420494</v>
      </c>
      <c r="N203" s="25"/>
    </row>
    <row r="204" spans="1:14" s="28" customFormat="1" ht="12" customHeight="1">
      <c r="A204" s="343" t="s">
        <v>235</v>
      </c>
      <c r="B204" s="343"/>
      <c r="C204" s="29">
        <v>2252.7493239761257</v>
      </c>
      <c r="D204" s="217"/>
      <c r="E204" s="29">
        <v>3737.6634907709</v>
      </c>
      <c r="F204" s="218"/>
      <c r="G204" s="29">
        <v>95</v>
      </c>
      <c r="H204" s="29"/>
      <c r="I204" s="31">
        <v>62.53</v>
      </c>
      <c r="J204" s="29"/>
      <c r="K204" s="29">
        <v>32</v>
      </c>
      <c r="L204" s="29"/>
      <c r="M204" s="29">
        <v>1332596</v>
      </c>
      <c r="N204" s="29"/>
    </row>
    <row r="205" spans="1:14" s="28" customFormat="1" ht="12" customHeight="1">
      <c r="A205" s="343" t="s">
        <v>236</v>
      </c>
      <c r="B205" s="343"/>
      <c r="C205" s="29">
        <v>2326.3977077974178</v>
      </c>
      <c r="D205" s="217"/>
      <c r="E205" s="29">
        <v>998.6852434881084</v>
      </c>
      <c r="F205" s="218"/>
      <c r="G205" s="29">
        <v>95</v>
      </c>
      <c r="H205" s="29"/>
      <c r="I205" s="31">
        <v>66.44</v>
      </c>
      <c r="J205" s="29"/>
      <c r="K205" s="29">
        <v>34</v>
      </c>
      <c r="L205" s="29"/>
      <c r="M205" s="29">
        <v>677637</v>
      </c>
      <c r="N205" s="29"/>
    </row>
    <row r="206" spans="1:14" s="28" customFormat="1" ht="12" customHeight="1">
      <c r="A206" s="343" t="s">
        <v>237</v>
      </c>
      <c r="B206" s="343"/>
      <c r="C206" s="29">
        <v>2085.6141376212167</v>
      </c>
      <c r="D206" s="217"/>
      <c r="E206" s="29">
        <v>1213.2395161290326</v>
      </c>
      <c r="F206" s="218"/>
      <c r="G206" s="29">
        <v>100</v>
      </c>
      <c r="H206" s="29"/>
      <c r="I206" s="31">
        <v>63.95</v>
      </c>
      <c r="J206" s="29"/>
      <c r="K206" s="29">
        <v>33</v>
      </c>
      <c r="L206" s="29"/>
      <c r="M206" s="29">
        <v>319524</v>
      </c>
      <c r="N206" s="29"/>
    </row>
    <row r="207" spans="1:14" s="28" customFormat="1" ht="12" customHeight="1">
      <c r="A207" s="343" t="s">
        <v>238</v>
      </c>
      <c r="B207" s="343"/>
      <c r="C207" s="29">
        <v>2288.5167093085092</v>
      </c>
      <c r="D207" s="217"/>
      <c r="E207" s="29">
        <v>4418.1329166666665</v>
      </c>
      <c r="F207" s="218"/>
      <c r="G207" s="29">
        <v>100</v>
      </c>
      <c r="H207" s="29"/>
      <c r="I207" s="31">
        <v>65.57</v>
      </c>
      <c r="J207" s="29"/>
      <c r="K207" s="29">
        <v>34</v>
      </c>
      <c r="L207" s="29"/>
      <c r="M207" s="29">
        <v>908347</v>
      </c>
      <c r="N207" s="29"/>
    </row>
    <row r="208" spans="1:14" s="28" customFormat="1" ht="12" customHeight="1">
      <c r="A208" s="344" t="s">
        <v>239</v>
      </c>
      <c r="B208" s="344"/>
      <c r="C208" s="37">
        <v>2097.0688567730103</v>
      </c>
      <c r="D208" s="219"/>
      <c r="E208" s="37">
        <v>5038.020401146132</v>
      </c>
      <c r="F208" s="220"/>
      <c r="G208" s="37">
        <v>100</v>
      </c>
      <c r="H208" s="37"/>
      <c r="I208" s="39">
        <v>62.48</v>
      </c>
      <c r="J208" s="37"/>
      <c r="K208" s="37">
        <v>32</v>
      </c>
      <c r="L208" s="37"/>
      <c r="M208" s="37">
        <v>182390</v>
      </c>
      <c r="N208" s="37"/>
    </row>
    <row r="209" spans="1:14" s="28" customFormat="1" ht="12" customHeight="1">
      <c r="A209" s="34"/>
      <c r="B209" s="34"/>
      <c r="C209" s="34"/>
      <c r="D209" s="221"/>
      <c r="E209" s="34"/>
      <c r="F209" s="222"/>
      <c r="G209" s="34"/>
      <c r="H209" s="34"/>
      <c r="I209" s="46"/>
      <c r="J209" s="34"/>
      <c r="K209" s="34"/>
      <c r="L209" s="34"/>
      <c r="M209" s="34"/>
      <c r="N209" s="34"/>
    </row>
    <row r="210" spans="1:14" s="28" customFormat="1" ht="12" customHeight="1">
      <c r="A210" s="342" t="s">
        <v>240</v>
      </c>
      <c r="B210" s="342"/>
      <c r="C210" s="25">
        <v>2369.6923256570562</v>
      </c>
      <c r="D210" s="215"/>
      <c r="E210" s="25">
        <v>5072.962478278439</v>
      </c>
      <c r="F210" s="216"/>
      <c r="G210" s="25">
        <v>96.94</v>
      </c>
      <c r="H210" s="25"/>
      <c r="I210" s="27" t="s">
        <v>19</v>
      </c>
      <c r="J210" s="25"/>
      <c r="K210" s="25" t="s">
        <v>19</v>
      </c>
      <c r="L210" s="25"/>
      <c r="M210" s="25">
        <f>SUM(M211:M228)</f>
        <v>4706919</v>
      </c>
      <c r="N210" s="25"/>
    </row>
    <row r="211" spans="1:14" s="28" customFormat="1" ht="12" customHeight="1">
      <c r="A211" s="343" t="s">
        <v>241</v>
      </c>
      <c r="B211" s="343"/>
      <c r="C211" s="29">
        <v>2344.7339815191103</v>
      </c>
      <c r="D211" s="217"/>
      <c r="E211" s="29">
        <v>6737.393767123288</v>
      </c>
      <c r="F211" s="218"/>
      <c r="G211" s="29">
        <v>100</v>
      </c>
      <c r="H211" s="29"/>
      <c r="I211" s="31">
        <v>68.33</v>
      </c>
      <c r="J211" s="29"/>
      <c r="K211" s="29">
        <v>36</v>
      </c>
      <c r="L211" s="29"/>
      <c r="M211" s="29">
        <v>456352</v>
      </c>
      <c r="N211" s="29"/>
    </row>
    <row r="212" spans="1:14" s="28" customFormat="1" ht="12" customHeight="1">
      <c r="A212" s="343" t="s">
        <v>242</v>
      </c>
      <c r="B212" s="343"/>
      <c r="C212" s="29">
        <v>2320.6053593826637</v>
      </c>
      <c r="D212" s="217"/>
      <c r="E212" s="29">
        <v>9703.339902912621</v>
      </c>
      <c r="F212" s="218"/>
      <c r="G212" s="29">
        <v>100</v>
      </c>
      <c r="H212" s="29"/>
      <c r="I212" s="31">
        <v>65.81</v>
      </c>
      <c r="J212" s="29"/>
      <c r="K212" s="29">
        <v>34</v>
      </c>
      <c r="L212" s="29"/>
      <c r="M212" s="29">
        <v>15604</v>
      </c>
      <c r="N212" s="29"/>
    </row>
    <row r="213" spans="1:14" s="28" customFormat="1" ht="12" customHeight="1">
      <c r="A213" s="343" t="s">
        <v>243</v>
      </c>
      <c r="B213" s="343"/>
      <c r="C213" s="29">
        <v>3376.5137770779024</v>
      </c>
      <c r="D213" s="217"/>
      <c r="E213" s="29">
        <v>9473.39785714286</v>
      </c>
      <c r="F213" s="218"/>
      <c r="G213" s="29">
        <v>80</v>
      </c>
      <c r="H213" s="29"/>
      <c r="I213" s="31">
        <v>68.64</v>
      </c>
      <c r="J213" s="29"/>
      <c r="K213" s="29">
        <v>36</v>
      </c>
      <c r="L213" s="29"/>
      <c r="M213" s="29">
        <v>4109</v>
      </c>
      <c r="N213" s="29"/>
    </row>
    <row r="214" spans="1:14" s="28" customFormat="1" ht="12" customHeight="1">
      <c r="A214" s="343" t="s">
        <v>244</v>
      </c>
      <c r="B214" s="343"/>
      <c r="C214" s="29">
        <v>2458.7339080769593</v>
      </c>
      <c r="D214" s="217"/>
      <c r="E214" s="29">
        <v>6852.175146612742</v>
      </c>
      <c r="F214" s="218"/>
      <c r="G214" s="29">
        <v>100</v>
      </c>
      <c r="H214" s="29"/>
      <c r="I214" s="31">
        <v>69.17</v>
      </c>
      <c r="J214" s="29"/>
      <c r="K214" s="29">
        <v>36</v>
      </c>
      <c r="L214" s="29"/>
      <c r="M214" s="29">
        <v>183689</v>
      </c>
      <c r="N214" s="29"/>
    </row>
    <row r="215" spans="1:14" s="28" customFormat="1" ht="12" customHeight="1">
      <c r="A215" s="343" t="s">
        <v>245</v>
      </c>
      <c r="B215" s="343"/>
      <c r="C215" s="29">
        <v>3018.2590797244093</v>
      </c>
      <c r="D215" s="217"/>
      <c r="E215" s="29">
        <v>23951.633409090908</v>
      </c>
      <c r="F215" s="218"/>
      <c r="G215" s="29">
        <v>100</v>
      </c>
      <c r="H215" s="29"/>
      <c r="I215" s="31">
        <v>81.98</v>
      </c>
      <c r="J215" s="29"/>
      <c r="K215" s="29">
        <v>45</v>
      </c>
      <c r="L215" s="29"/>
      <c r="M215" s="29">
        <v>-2524</v>
      </c>
      <c r="N215" s="29"/>
    </row>
    <row r="216" spans="1:14" s="28" customFormat="1" ht="12" customHeight="1">
      <c r="A216" s="343" t="s">
        <v>246</v>
      </c>
      <c r="B216" s="343"/>
      <c r="C216" s="29">
        <v>4267.246671438797</v>
      </c>
      <c r="D216" s="217"/>
      <c r="E216" s="29">
        <v>22140.443571428565</v>
      </c>
      <c r="F216" s="218"/>
      <c r="G216" s="29">
        <v>100</v>
      </c>
      <c r="H216" s="29"/>
      <c r="I216" s="31">
        <v>93.16</v>
      </c>
      <c r="J216" s="29"/>
      <c r="K216" s="29">
        <v>52</v>
      </c>
      <c r="L216" s="29"/>
      <c r="M216" s="29">
        <v>-11523</v>
      </c>
      <c r="N216" s="29"/>
    </row>
    <row r="217" spans="1:14" s="28" customFormat="1" ht="12" customHeight="1">
      <c r="A217" s="343" t="s">
        <v>247</v>
      </c>
      <c r="B217" s="343"/>
      <c r="C217" s="29">
        <v>2348.517811203341</v>
      </c>
      <c r="D217" s="217"/>
      <c r="E217" s="29">
        <v>10466.319550561797</v>
      </c>
      <c r="F217" s="218"/>
      <c r="G217" s="29">
        <v>100</v>
      </c>
      <c r="H217" s="29"/>
      <c r="I217" s="31">
        <v>65.08</v>
      </c>
      <c r="J217" s="29"/>
      <c r="K217" s="29">
        <v>33</v>
      </c>
      <c r="L217" s="29"/>
      <c r="M217" s="29">
        <v>52835</v>
      </c>
      <c r="N217" s="29"/>
    </row>
    <row r="218" spans="1:14" s="28" customFormat="1" ht="12" customHeight="1">
      <c r="A218" s="343" t="s">
        <v>248</v>
      </c>
      <c r="B218" s="343"/>
      <c r="C218" s="29">
        <v>2351.1714363677497</v>
      </c>
      <c r="D218" s="217"/>
      <c r="E218" s="29">
        <v>4616.603999999999</v>
      </c>
      <c r="F218" s="218"/>
      <c r="G218" s="29">
        <v>100</v>
      </c>
      <c r="H218" s="29"/>
      <c r="I218" s="31">
        <v>61.74</v>
      </c>
      <c r="J218" s="29"/>
      <c r="K218" s="29">
        <v>31</v>
      </c>
      <c r="L218" s="29"/>
      <c r="M218" s="29">
        <v>343341</v>
      </c>
      <c r="N218" s="29"/>
    </row>
    <row r="219" spans="1:14" s="28" customFormat="1" ht="12" customHeight="1">
      <c r="A219" s="343" t="s">
        <v>249</v>
      </c>
      <c r="B219" s="343"/>
      <c r="C219" s="29">
        <v>2702.3920454545455</v>
      </c>
      <c r="D219" s="217"/>
      <c r="E219" s="29">
        <v>-1428.7782485875698</v>
      </c>
      <c r="F219" s="218"/>
      <c r="G219" s="29">
        <v>70</v>
      </c>
      <c r="H219" s="29"/>
      <c r="I219" s="31">
        <v>85.59</v>
      </c>
      <c r="J219" s="29"/>
      <c r="K219" s="29">
        <v>47</v>
      </c>
      <c r="L219" s="29"/>
      <c r="M219" s="29">
        <v>0</v>
      </c>
      <c r="N219" s="29"/>
    </row>
    <row r="220" spans="1:14" s="28" customFormat="1" ht="12" customHeight="1">
      <c r="A220" s="343" t="s">
        <v>250</v>
      </c>
      <c r="B220" s="343"/>
      <c r="C220" s="29">
        <v>2248.7210949875944</v>
      </c>
      <c r="D220" s="217"/>
      <c r="E220" s="29">
        <v>2626.332755051749</v>
      </c>
      <c r="F220" s="218"/>
      <c r="G220" s="29">
        <v>95</v>
      </c>
      <c r="H220" s="29"/>
      <c r="I220" s="31">
        <v>67.52</v>
      </c>
      <c r="J220" s="29"/>
      <c r="K220" s="29">
        <v>35</v>
      </c>
      <c r="L220" s="29"/>
      <c r="M220" s="29">
        <v>1256623</v>
      </c>
      <c r="N220" s="29"/>
    </row>
    <row r="221" spans="1:14" s="28" customFormat="1" ht="12" customHeight="1">
      <c r="A221" s="343" t="s">
        <v>251</v>
      </c>
      <c r="B221" s="343"/>
      <c r="C221" s="29">
        <v>2367.4842559318754</v>
      </c>
      <c r="D221" s="217"/>
      <c r="E221" s="29">
        <v>8489.545148401827</v>
      </c>
      <c r="F221" s="218"/>
      <c r="G221" s="29">
        <v>100</v>
      </c>
      <c r="H221" s="29"/>
      <c r="I221" s="31">
        <v>67.43</v>
      </c>
      <c r="J221" s="29"/>
      <c r="K221" s="29">
        <v>35</v>
      </c>
      <c r="L221" s="29"/>
      <c r="M221" s="29">
        <v>773082</v>
      </c>
      <c r="N221" s="29"/>
    </row>
    <row r="222" spans="1:14" s="28" customFormat="1" ht="12" customHeight="1">
      <c r="A222" s="343" t="s">
        <v>252</v>
      </c>
      <c r="B222" s="343"/>
      <c r="C222" s="29">
        <v>2396.547842401501</v>
      </c>
      <c r="D222" s="217"/>
      <c r="E222" s="29">
        <v>2112.7817586206893</v>
      </c>
      <c r="F222" s="218"/>
      <c r="G222" s="29">
        <v>80</v>
      </c>
      <c r="H222" s="29"/>
      <c r="I222" s="31">
        <v>70.12</v>
      </c>
      <c r="J222" s="29"/>
      <c r="K222" s="29">
        <v>37</v>
      </c>
      <c r="L222" s="29"/>
      <c r="M222" s="29">
        <v>158737</v>
      </c>
      <c r="N222" s="29"/>
    </row>
    <row r="223" spans="1:14" s="28" customFormat="1" ht="12" customHeight="1">
      <c r="A223" s="343" t="s">
        <v>253</v>
      </c>
      <c r="B223" s="343"/>
      <c r="C223" s="29">
        <v>2849.572201433681</v>
      </c>
      <c r="D223" s="217"/>
      <c r="E223" s="29">
        <v>2282.3108799999995</v>
      </c>
      <c r="F223" s="218"/>
      <c r="G223" s="29">
        <v>100</v>
      </c>
      <c r="H223" s="29"/>
      <c r="I223" s="31">
        <v>62.8</v>
      </c>
      <c r="J223" s="29"/>
      <c r="K223" s="29">
        <v>32</v>
      </c>
      <c r="L223" s="29"/>
      <c r="M223" s="29">
        <v>36234</v>
      </c>
      <c r="N223" s="29"/>
    </row>
    <row r="224" spans="1:14" s="28" customFormat="1" ht="12" customHeight="1">
      <c r="A224" s="343" t="s">
        <v>254</v>
      </c>
      <c r="B224" s="343"/>
      <c r="C224" s="29">
        <v>2377.8237224513873</v>
      </c>
      <c r="D224" s="217"/>
      <c r="E224" s="29">
        <v>7014.891983240223</v>
      </c>
      <c r="F224" s="218"/>
      <c r="G224" s="29">
        <v>100</v>
      </c>
      <c r="H224" s="29"/>
      <c r="I224" s="31">
        <v>67.7</v>
      </c>
      <c r="J224" s="29"/>
      <c r="K224" s="29">
        <v>35</v>
      </c>
      <c r="L224" s="29"/>
      <c r="M224" s="29">
        <v>290269</v>
      </c>
      <c r="N224" s="29"/>
    </row>
    <row r="225" spans="1:14" s="28" customFormat="1" ht="12" customHeight="1">
      <c r="A225" s="343" t="s">
        <v>255</v>
      </c>
      <c r="B225" s="343"/>
      <c r="C225" s="29">
        <v>2314.8382327919235</v>
      </c>
      <c r="D225" s="217"/>
      <c r="E225" s="29">
        <v>512.4061871345036</v>
      </c>
      <c r="F225" s="218"/>
      <c r="G225" s="29">
        <v>100</v>
      </c>
      <c r="H225" s="29"/>
      <c r="I225" s="31">
        <v>61.83</v>
      </c>
      <c r="J225" s="29"/>
      <c r="K225" s="29">
        <v>31</v>
      </c>
      <c r="L225" s="29"/>
      <c r="M225" s="29">
        <v>621651</v>
      </c>
      <c r="N225" s="29"/>
    </row>
    <row r="226" spans="1:14" s="28" customFormat="1" ht="12" customHeight="1">
      <c r="A226" s="343" t="s">
        <v>256</v>
      </c>
      <c r="B226" s="343"/>
      <c r="C226" s="29">
        <v>2030.714446127843</v>
      </c>
      <c r="D226" s="217"/>
      <c r="E226" s="29">
        <v>4039.6505668934255</v>
      </c>
      <c r="F226" s="218"/>
      <c r="G226" s="29">
        <v>90</v>
      </c>
      <c r="H226" s="29"/>
      <c r="I226" s="31">
        <v>67.88</v>
      </c>
      <c r="J226" s="29"/>
      <c r="K226" s="29">
        <v>35</v>
      </c>
      <c r="L226" s="29"/>
      <c r="M226" s="29">
        <v>274092</v>
      </c>
      <c r="N226" s="29"/>
    </row>
    <row r="227" spans="1:14" s="28" customFormat="1" ht="12" customHeight="1">
      <c r="A227" s="343" t="s">
        <v>257</v>
      </c>
      <c r="B227" s="343"/>
      <c r="C227" s="29">
        <v>2441.0890917045813</v>
      </c>
      <c r="D227" s="217"/>
      <c r="E227" s="29">
        <v>5122.235641527914</v>
      </c>
      <c r="F227" s="218"/>
      <c r="G227" s="29">
        <v>100</v>
      </c>
      <c r="H227" s="29"/>
      <c r="I227" s="31">
        <v>71.5</v>
      </c>
      <c r="J227" s="29"/>
      <c r="K227" s="29">
        <v>38</v>
      </c>
      <c r="L227" s="29"/>
      <c r="M227" s="29">
        <v>244943</v>
      </c>
      <c r="N227" s="29"/>
    </row>
    <row r="228" spans="1:14" s="28" customFormat="1" ht="12" customHeight="1">
      <c r="A228" s="344" t="s">
        <v>258</v>
      </c>
      <c r="B228" s="344"/>
      <c r="C228" s="37">
        <v>2273.002194464286</v>
      </c>
      <c r="D228" s="219"/>
      <c r="E228" s="37">
        <v>22851.679285714283</v>
      </c>
      <c r="F228" s="220"/>
      <c r="G228" s="37">
        <v>100</v>
      </c>
      <c r="H228" s="37"/>
      <c r="I228" s="39">
        <v>65.01</v>
      </c>
      <c r="J228" s="37"/>
      <c r="K228" s="37">
        <v>33</v>
      </c>
      <c r="L228" s="37"/>
      <c r="M228" s="37">
        <v>9405</v>
      </c>
      <c r="N228" s="37"/>
    </row>
    <row r="229" spans="1:14" s="28" customFormat="1" ht="12" customHeight="1">
      <c r="A229" s="34"/>
      <c r="B229" s="34"/>
      <c r="C229" s="34"/>
      <c r="D229" s="221"/>
      <c r="E229" s="34"/>
      <c r="F229" s="222"/>
      <c r="G229" s="34"/>
      <c r="H229" s="34"/>
      <c r="I229" s="46"/>
      <c r="J229" s="34"/>
      <c r="K229" s="34"/>
      <c r="L229" s="34"/>
      <c r="M229" s="34"/>
      <c r="N229" s="34"/>
    </row>
    <row r="230" spans="1:14" s="28" customFormat="1" ht="12" customHeight="1">
      <c r="A230" s="342" t="s">
        <v>259</v>
      </c>
      <c r="B230" s="342"/>
      <c r="C230" s="25">
        <v>3604.315669710521</v>
      </c>
      <c r="D230" s="215"/>
      <c r="E230" s="25">
        <v>3706.459383345921</v>
      </c>
      <c r="F230" s="216"/>
      <c r="G230" s="25">
        <v>78.12</v>
      </c>
      <c r="H230" s="25"/>
      <c r="I230" s="27">
        <v>100</v>
      </c>
      <c r="J230" s="25"/>
      <c r="K230" s="25" t="s">
        <v>19</v>
      </c>
      <c r="L230" s="25"/>
      <c r="M230" s="25">
        <f>SUM(M231:M238)</f>
        <v>-1335033</v>
      </c>
      <c r="N230" s="25"/>
    </row>
    <row r="231" spans="1:14" s="28" customFormat="1" ht="12" customHeight="1">
      <c r="A231" s="343" t="s">
        <v>260</v>
      </c>
      <c r="B231" s="343"/>
      <c r="C231" s="29">
        <v>3491.2258303452136</v>
      </c>
      <c r="D231" s="217"/>
      <c r="E231" s="29">
        <v>2500.846504607822</v>
      </c>
      <c r="F231" s="218"/>
      <c r="G231" s="29">
        <v>78.93</v>
      </c>
      <c r="H231" s="29"/>
      <c r="I231" s="31" t="s">
        <v>19</v>
      </c>
      <c r="J231" s="29"/>
      <c r="K231" s="29" t="s">
        <v>19</v>
      </c>
      <c r="L231" s="29"/>
      <c r="M231" s="29">
        <f>SUM(M58:M71)</f>
        <v>-159228</v>
      </c>
      <c r="N231" s="29"/>
    </row>
    <row r="232" spans="1:14" s="28" customFormat="1" ht="12" customHeight="1">
      <c r="A232" s="343" t="s">
        <v>261</v>
      </c>
      <c r="B232" s="343"/>
      <c r="C232" s="29">
        <v>4636.676313033051</v>
      </c>
      <c r="D232" s="217"/>
      <c r="E232" s="29">
        <v>3894.0141049079584</v>
      </c>
      <c r="F232" s="218"/>
      <c r="G232" s="29">
        <v>72.43</v>
      </c>
      <c r="H232" s="29"/>
      <c r="I232" s="31" t="s">
        <v>19</v>
      </c>
      <c r="J232" s="29"/>
      <c r="K232" s="29" t="s">
        <v>19</v>
      </c>
      <c r="L232" s="29"/>
      <c r="M232" s="29">
        <f>SUM(M74:M133)</f>
        <v>-39519200</v>
      </c>
      <c r="N232" s="29"/>
    </row>
    <row r="233" spans="1:14" s="28" customFormat="1" ht="12" customHeight="1">
      <c r="A233" s="343" t="s">
        <v>262</v>
      </c>
      <c r="B233" s="343"/>
      <c r="C233" s="29">
        <v>2889.0905620471017</v>
      </c>
      <c r="D233" s="217"/>
      <c r="E233" s="29">
        <v>4887.32174992368</v>
      </c>
      <c r="F233" s="218"/>
      <c r="G233" s="29">
        <v>85.05</v>
      </c>
      <c r="H233" s="29"/>
      <c r="I233" s="31" t="s">
        <v>19</v>
      </c>
      <c r="J233" s="29"/>
      <c r="K233" s="29" t="s">
        <v>19</v>
      </c>
      <c r="L233" s="29"/>
      <c r="M233" s="29">
        <f>SUM(M136:M164)</f>
        <v>7389634</v>
      </c>
      <c r="N233" s="29"/>
    </row>
    <row r="234" spans="1:14" s="28" customFormat="1" ht="12" customHeight="1">
      <c r="A234" s="343" t="s">
        <v>263</v>
      </c>
      <c r="B234" s="343"/>
      <c r="C234" s="29">
        <v>2294.7125873475147</v>
      </c>
      <c r="D234" s="217"/>
      <c r="E234" s="29">
        <v>2766.0930204364395</v>
      </c>
      <c r="F234" s="218"/>
      <c r="G234" s="29">
        <v>96.25</v>
      </c>
      <c r="H234" s="29"/>
      <c r="I234" s="31" t="s">
        <v>19</v>
      </c>
      <c r="J234" s="29"/>
      <c r="K234" s="29" t="s">
        <v>19</v>
      </c>
      <c r="L234" s="29"/>
      <c r="M234" s="29">
        <f>SUM(M167:M174)</f>
        <v>3584412</v>
      </c>
      <c r="N234" s="29"/>
    </row>
    <row r="235" spans="1:14" s="28" customFormat="1" ht="12" customHeight="1">
      <c r="A235" s="343" t="s">
        <v>264</v>
      </c>
      <c r="B235" s="343"/>
      <c r="C235" s="29">
        <v>2507.9839174814706</v>
      </c>
      <c r="D235" s="217"/>
      <c r="E235" s="29">
        <v>2651.451334854893</v>
      </c>
      <c r="F235" s="218"/>
      <c r="G235" s="29">
        <v>92.96</v>
      </c>
      <c r="H235" s="29"/>
      <c r="I235" s="31" t="s">
        <v>19</v>
      </c>
      <c r="J235" s="29"/>
      <c r="K235" s="29" t="s">
        <v>19</v>
      </c>
      <c r="L235" s="29"/>
      <c r="M235" s="29">
        <f>SUM(M177:M193)</f>
        <v>11342561</v>
      </c>
      <c r="N235" s="29"/>
    </row>
    <row r="236" spans="1:14" s="28" customFormat="1" ht="12" customHeight="1">
      <c r="A236" s="343" t="s">
        <v>265</v>
      </c>
      <c r="B236" s="343"/>
      <c r="C236" s="29">
        <v>2239.4803908808167</v>
      </c>
      <c r="D236" s="217"/>
      <c r="E236" s="29">
        <v>4128.789946354547</v>
      </c>
      <c r="F236" s="218"/>
      <c r="G236" s="29">
        <v>99.3</v>
      </c>
      <c r="H236" s="29"/>
      <c r="I236" s="31" t="s">
        <v>19</v>
      </c>
      <c r="J236" s="29"/>
      <c r="K236" s="29" t="s">
        <v>19</v>
      </c>
      <c r="L236" s="29"/>
      <c r="M236" s="29">
        <f>SUM(M196:M201)</f>
        <v>7899375</v>
      </c>
      <c r="N236" s="29"/>
    </row>
    <row r="237" spans="1:14" s="28" customFormat="1" ht="12" customHeight="1">
      <c r="A237" s="343" t="s">
        <v>266</v>
      </c>
      <c r="B237" s="343"/>
      <c r="C237" s="29">
        <v>2263.5340029634835</v>
      </c>
      <c r="D237" s="217"/>
      <c r="E237" s="29">
        <v>2948.2575591111113</v>
      </c>
      <c r="F237" s="218"/>
      <c r="G237" s="29">
        <v>96.67</v>
      </c>
      <c r="H237" s="29"/>
      <c r="I237" s="31" t="s">
        <v>19</v>
      </c>
      <c r="J237" s="29"/>
      <c r="K237" s="29" t="s">
        <v>19</v>
      </c>
      <c r="L237" s="29"/>
      <c r="M237" s="29">
        <f>SUM(M204:M208)</f>
        <v>3420494</v>
      </c>
      <c r="N237" s="29"/>
    </row>
    <row r="238" spans="1:14" s="28" customFormat="1" ht="12" customHeight="1">
      <c r="A238" s="344" t="s">
        <v>267</v>
      </c>
      <c r="B238" s="344"/>
      <c r="C238" s="37">
        <v>2369.6923256570562</v>
      </c>
      <c r="D238" s="219"/>
      <c r="E238" s="37">
        <v>5072.962478278439</v>
      </c>
      <c r="F238" s="220"/>
      <c r="G238" s="37">
        <v>96.94</v>
      </c>
      <c r="H238" s="37"/>
      <c r="I238" s="39" t="s">
        <v>19</v>
      </c>
      <c r="J238" s="37"/>
      <c r="K238" s="37" t="s">
        <v>19</v>
      </c>
      <c r="L238" s="37"/>
      <c r="M238" s="37">
        <f>SUM(M211:M228)</f>
        <v>4706919</v>
      </c>
      <c r="N238" s="37"/>
    </row>
    <row r="239" spans="1:14" s="28" customFormat="1" ht="12" customHeight="1">
      <c r="A239" s="34"/>
      <c r="B239" s="34"/>
      <c r="C239" s="34"/>
      <c r="D239" s="221"/>
      <c r="E239" s="34"/>
      <c r="F239" s="222"/>
      <c r="G239" s="34"/>
      <c r="H239" s="34"/>
      <c r="I239" s="46"/>
      <c r="J239" s="34"/>
      <c r="K239" s="34"/>
      <c r="L239" s="34"/>
      <c r="M239" s="34"/>
      <c r="N239" s="34"/>
    </row>
    <row r="240" spans="1:14" s="28" customFormat="1" ht="12" customHeight="1">
      <c r="A240" s="342" t="s">
        <v>268</v>
      </c>
      <c r="B240" s="342"/>
      <c r="C240" s="27" t="s">
        <v>19</v>
      </c>
      <c r="D240" s="27"/>
      <c r="E240" s="27" t="s">
        <v>19</v>
      </c>
      <c r="F240" s="27"/>
      <c r="G240" s="25" t="s">
        <v>19</v>
      </c>
      <c r="H240" s="27"/>
      <c r="I240" s="27" t="s">
        <v>19</v>
      </c>
      <c r="J240" s="25"/>
      <c r="K240" s="25" t="s">
        <v>19</v>
      </c>
      <c r="L240" s="25"/>
      <c r="M240" s="25">
        <f>SUM(M241:M244)</f>
        <v>-22453167</v>
      </c>
      <c r="N240" s="25"/>
    </row>
    <row r="241" spans="1:14" s="28" customFormat="1" ht="12" customHeight="1">
      <c r="A241" s="343" t="s">
        <v>264</v>
      </c>
      <c r="B241" s="343"/>
      <c r="C241" s="29">
        <v>2496.784911507616</v>
      </c>
      <c r="D241" s="217"/>
      <c r="E241" s="29">
        <v>2683.720882062445</v>
      </c>
      <c r="F241" s="218"/>
      <c r="G241" s="29">
        <v>93.32</v>
      </c>
      <c r="H241" s="29"/>
      <c r="I241" s="31" t="s">
        <v>19</v>
      </c>
      <c r="J241" s="29"/>
      <c r="K241" s="29" t="s">
        <v>19</v>
      </c>
      <c r="L241" s="29"/>
      <c r="M241" s="29">
        <f>M177+M178+M179+M180+M181+M182+M183+M184+M186+M188+M189+M191+M193+M197+M190</f>
        <v>12502208</v>
      </c>
      <c r="N241" s="29"/>
    </row>
    <row r="242" spans="1:14" s="28" customFormat="1" ht="12" customHeight="1">
      <c r="A242" s="343" t="s">
        <v>269</v>
      </c>
      <c r="B242" s="343"/>
      <c r="C242" s="29">
        <v>3523.034981643588</v>
      </c>
      <c r="D242" s="217"/>
      <c r="E242" s="29">
        <v>2500.951044268841</v>
      </c>
      <c r="F242" s="218"/>
      <c r="G242" s="29">
        <v>78.47</v>
      </c>
      <c r="H242" s="29"/>
      <c r="I242" s="31" t="s">
        <v>19</v>
      </c>
      <c r="J242" s="29"/>
      <c r="K242" s="29" t="s">
        <v>19</v>
      </c>
      <c r="L242" s="29"/>
      <c r="M242" s="29">
        <f>+M58+M59+M61+M62+M63+M64+M65+M67+M68+M69+M70+M71+M84+M60</f>
        <v>-266909</v>
      </c>
      <c r="N242" s="29"/>
    </row>
    <row r="243" spans="1:14" s="28" customFormat="1" ht="12" customHeight="1">
      <c r="A243" s="343" t="s">
        <v>262</v>
      </c>
      <c r="B243" s="343"/>
      <c r="C243" s="29">
        <v>2840.732421785668</v>
      </c>
      <c r="D243" s="217"/>
      <c r="E243" s="29">
        <v>4499.087368522196</v>
      </c>
      <c r="F243" s="218"/>
      <c r="G243" s="29">
        <v>85.34</v>
      </c>
      <c r="H243" s="29"/>
      <c r="I243" s="31" t="s">
        <v>19</v>
      </c>
      <c r="J243" s="29"/>
      <c r="K243" s="29" t="s">
        <v>19</v>
      </c>
      <c r="L243" s="29"/>
      <c r="M243" s="29">
        <f>M136+M138+M140+M143+M146+M150+M151+M153+M155+M157+M158+M160+M161+M163+M167+M174+M149+M145</f>
        <v>8540822</v>
      </c>
      <c r="N243" s="29"/>
    </row>
    <row r="244" spans="1:14" s="28" customFormat="1" ht="12" customHeight="1">
      <c r="A244" s="344" t="s">
        <v>261</v>
      </c>
      <c r="B244" s="344"/>
      <c r="C244" s="37">
        <v>4788.605292594672</v>
      </c>
      <c r="D244" s="219"/>
      <c r="E244" s="37">
        <v>3798.151887806165</v>
      </c>
      <c r="F244" s="220"/>
      <c r="G244" s="39">
        <v>71.91</v>
      </c>
      <c r="H244" s="37"/>
      <c r="I244" s="39" t="s">
        <v>19</v>
      </c>
      <c r="J244" s="37"/>
      <c r="K244" s="37" t="s">
        <v>19</v>
      </c>
      <c r="L244" s="37"/>
      <c r="M244" s="37">
        <f>+M74+M75+M76+M79+M80+M82+M81+M86+M85+M89+M87+M90+M88+M91+M92+M97+M96+M95+M98+M99+M100+M101+M102+M104+M103+M105+M106+M108+M107+M110+M109+M114+M116+M115+M118+M117+M119+M120+M121+M122+M123+M124+M125+M127+M128+M129+M131+M132+M133</f>
        <v>-43229288</v>
      </c>
      <c r="N244" s="37"/>
    </row>
    <row r="245" spans="1:14" s="50" customFormat="1" ht="12" customHeight="1">
      <c r="A245" s="384"/>
      <c r="B245" s="384"/>
      <c r="C245" s="384"/>
      <c r="D245" s="384"/>
      <c r="E245" s="384"/>
      <c r="F245" s="384"/>
      <c r="G245" s="384"/>
      <c r="H245" s="384"/>
      <c r="I245" s="384"/>
      <c r="J245" s="384"/>
      <c r="K245" s="384"/>
      <c r="L245" s="384"/>
      <c r="M245" s="384"/>
      <c r="N245" s="384"/>
    </row>
    <row r="246" spans="1:14" s="28" customFormat="1" ht="11.25">
      <c r="A246" s="411" t="s">
        <v>629</v>
      </c>
      <c r="B246" s="411"/>
      <c r="C246" s="411"/>
      <c r="D246" s="411"/>
      <c r="E246" s="411"/>
      <c r="F246" s="411"/>
      <c r="G246" s="411"/>
      <c r="H246" s="411"/>
      <c r="I246" s="411"/>
      <c r="J246" s="411"/>
      <c r="K246" s="411"/>
      <c r="L246" s="411"/>
      <c r="M246" s="411"/>
      <c r="N246" s="411"/>
    </row>
    <row r="247" spans="1:14" s="28" customFormat="1" ht="24" customHeight="1">
      <c r="A247" s="387" t="s">
        <v>632</v>
      </c>
      <c r="B247" s="387"/>
      <c r="C247" s="387"/>
      <c r="D247" s="387"/>
      <c r="E247" s="387"/>
      <c r="F247" s="387"/>
      <c r="G247" s="387"/>
      <c r="H247" s="387"/>
      <c r="I247" s="387"/>
      <c r="J247" s="387"/>
      <c r="K247" s="387"/>
      <c r="L247" s="387"/>
      <c r="M247" s="387"/>
      <c r="N247" s="387"/>
    </row>
    <row r="248" spans="1:14" s="28" customFormat="1" ht="22.5" customHeight="1">
      <c r="A248" s="387" t="s">
        <v>633</v>
      </c>
      <c r="B248" s="387"/>
      <c r="C248" s="387"/>
      <c r="D248" s="387"/>
      <c r="E248" s="387"/>
      <c r="F248" s="387"/>
      <c r="G248" s="387"/>
      <c r="H248" s="387"/>
      <c r="I248" s="387"/>
      <c r="J248" s="387"/>
      <c r="K248" s="387"/>
      <c r="L248" s="387"/>
      <c r="M248" s="387"/>
      <c r="N248" s="387"/>
    </row>
    <row r="249" spans="1:14" s="28" customFormat="1" ht="22.5" customHeight="1">
      <c r="A249" s="387" t="s">
        <v>634</v>
      </c>
      <c r="B249" s="387"/>
      <c r="C249" s="387"/>
      <c r="D249" s="387"/>
      <c r="E249" s="387"/>
      <c r="F249" s="387"/>
      <c r="G249" s="387"/>
      <c r="H249" s="387"/>
      <c r="I249" s="387"/>
      <c r="J249" s="387"/>
      <c r="K249" s="387"/>
      <c r="L249" s="387"/>
      <c r="M249" s="387"/>
      <c r="N249" s="387"/>
    </row>
    <row r="250" spans="1:14" s="28" customFormat="1" ht="11.25">
      <c r="A250" s="387" t="s">
        <v>635</v>
      </c>
      <c r="B250" s="387"/>
      <c r="C250" s="387"/>
      <c r="D250" s="387"/>
      <c r="E250" s="387"/>
      <c r="F250" s="387"/>
      <c r="G250" s="387"/>
      <c r="H250" s="387"/>
      <c r="I250" s="387"/>
      <c r="J250" s="387"/>
      <c r="K250" s="387"/>
      <c r="L250" s="387"/>
      <c r="M250" s="387"/>
      <c r="N250" s="387"/>
    </row>
    <row r="251" spans="1:14" s="28" customFormat="1" ht="11.25">
      <c r="A251" s="387" t="s">
        <v>636</v>
      </c>
      <c r="B251" s="387"/>
      <c r="C251" s="387"/>
      <c r="D251" s="387"/>
      <c r="E251" s="387"/>
      <c r="F251" s="387"/>
      <c r="G251" s="387"/>
      <c r="H251" s="387"/>
      <c r="I251" s="387"/>
      <c r="J251" s="387"/>
      <c r="K251" s="387"/>
      <c r="L251" s="387"/>
      <c r="M251" s="387"/>
      <c r="N251" s="387"/>
    </row>
    <row r="252" spans="1:14" s="28" customFormat="1" ht="11.25">
      <c r="A252" s="387" t="s">
        <v>637</v>
      </c>
      <c r="B252" s="387"/>
      <c r="C252" s="387"/>
      <c r="D252" s="387"/>
      <c r="E252" s="387"/>
      <c r="F252" s="387"/>
      <c r="G252" s="387"/>
      <c r="H252" s="387"/>
      <c r="I252" s="387"/>
      <c r="J252" s="387"/>
      <c r="K252" s="387"/>
      <c r="L252" s="387"/>
      <c r="M252" s="387"/>
      <c r="N252" s="387"/>
    </row>
    <row r="253" spans="1:14" s="28" customFormat="1" ht="11.25">
      <c r="A253" s="387" t="s">
        <v>638</v>
      </c>
      <c r="B253" s="387"/>
      <c r="C253" s="387"/>
      <c r="D253" s="387"/>
      <c r="E253" s="387"/>
      <c r="F253" s="387"/>
      <c r="G253" s="387"/>
      <c r="H253" s="387"/>
      <c r="I253" s="387"/>
      <c r="J253" s="387"/>
      <c r="K253" s="387"/>
      <c r="L253" s="387"/>
      <c r="M253" s="387"/>
      <c r="N253" s="387"/>
    </row>
    <row r="254" spans="1:14" s="28" customFormat="1" ht="11.25">
      <c r="A254" s="387" t="s">
        <v>639</v>
      </c>
      <c r="B254" s="387"/>
      <c r="C254" s="387"/>
      <c r="D254" s="387"/>
      <c r="E254" s="387"/>
      <c r="F254" s="387"/>
      <c r="G254" s="387"/>
      <c r="H254" s="387"/>
      <c r="I254" s="387"/>
      <c r="J254" s="387"/>
      <c r="K254" s="387"/>
      <c r="L254" s="387"/>
      <c r="M254" s="387"/>
      <c r="N254" s="387"/>
    </row>
    <row r="255" spans="1:14" s="28" customFormat="1" ht="11.25">
      <c r="A255" s="387" t="s">
        <v>640</v>
      </c>
      <c r="B255" s="387"/>
      <c r="C255" s="387"/>
      <c r="D255" s="387"/>
      <c r="E255" s="387"/>
      <c r="F255" s="387"/>
      <c r="G255" s="387"/>
      <c r="H255" s="387"/>
      <c r="I255" s="387"/>
      <c r="J255" s="387"/>
      <c r="K255" s="387"/>
      <c r="L255" s="387"/>
      <c r="M255" s="387"/>
      <c r="N255" s="387"/>
    </row>
    <row r="256" spans="1:14" s="28" customFormat="1" ht="24" customHeight="1">
      <c r="A256" s="387" t="s">
        <v>641</v>
      </c>
      <c r="B256" s="387"/>
      <c r="C256" s="387"/>
      <c r="D256" s="387"/>
      <c r="E256" s="387"/>
      <c r="F256" s="387"/>
      <c r="G256" s="387"/>
      <c r="H256" s="387"/>
      <c r="I256" s="387"/>
      <c r="J256" s="387"/>
      <c r="K256" s="387"/>
      <c r="L256" s="387"/>
      <c r="M256" s="387"/>
      <c r="N256" s="387"/>
    </row>
    <row r="257" spans="1:14" s="28" customFormat="1" ht="11.25">
      <c r="A257" s="387" t="s">
        <v>642</v>
      </c>
      <c r="B257" s="387"/>
      <c r="C257" s="387"/>
      <c r="D257" s="387"/>
      <c r="E257" s="387"/>
      <c r="F257" s="387"/>
      <c r="G257" s="387"/>
      <c r="H257" s="387"/>
      <c r="I257" s="387"/>
      <c r="J257" s="387"/>
      <c r="K257" s="387"/>
      <c r="L257" s="387"/>
      <c r="M257" s="387"/>
      <c r="N257" s="387"/>
    </row>
    <row r="258" spans="1:14" s="28" customFormat="1" ht="11.25">
      <c r="A258" s="387" t="s">
        <v>643</v>
      </c>
      <c r="B258" s="387"/>
      <c r="C258" s="387"/>
      <c r="D258" s="387"/>
      <c r="E258" s="387"/>
      <c r="F258" s="387"/>
      <c r="G258" s="387"/>
      <c r="H258" s="387"/>
      <c r="I258" s="387"/>
      <c r="J258" s="387"/>
      <c r="K258" s="387"/>
      <c r="L258" s="387"/>
      <c r="M258" s="387"/>
      <c r="N258" s="387"/>
    </row>
    <row r="259" spans="1:14" s="28" customFormat="1" ht="11.25">
      <c r="A259" s="387" t="s">
        <v>644</v>
      </c>
      <c r="B259" s="387"/>
      <c r="C259" s="387"/>
      <c r="D259" s="387"/>
      <c r="E259" s="387"/>
      <c r="F259" s="387"/>
      <c r="G259" s="387"/>
      <c r="H259" s="387"/>
      <c r="I259" s="387"/>
      <c r="J259" s="387"/>
      <c r="K259" s="387"/>
      <c r="L259" s="387"/>
      <c r="M259" s="387"/>
      <c r="N259" s="387"/>
    </row>
    <row r="260" spans="1:14" s="28" customFormat="1" ht="24" customHeight="1">
      <c r="A260" s="387" t="s">
        <v>645</v>
      </c>
      <c r="B260" s="387"/>
      <c r="C260" s="387"/>
      <c r="D260" s="387"/>
      <c r="E260" s="387"/>
      <c r="F260" s="387"/>
      <c r="G260" s="387"/>
      <c r="H260" s="387"/>
      <c r="I260" s="387"/>
      <c r="J260" s="387"/>
      <c r="K260" s="387"/>
      <c r="L260" s="387"/>
      <c r="M260" s="387"/>
      <c r="N260" s="387"/>
    </row>
    <row r="261" spans="1:14" s="28" customFormat="1" ht="9" customHeight="1">
      <c r="A261" s="387" t="s">
        <v>646</v>
      </c>
      <c r="B261" s="387"/>
      <c r="C261" s="387"/>
      <c r="D261" s="387"/>
      <c r="E261" s="387"/>
      <c r="F261" s="387"/>
      <c r="G261" s="387"/>
      <c r="H261" s="387"/>
      <c r="I261" s="387"/>
      <c r="J261" s="387"/>
      <c r="K261" s="387"/>
      <c r="L261" s="387"/>
      <c r="M261" s="387"/>
      <c r="N261" s="387"/>
    </row>
    <row r="262" spans="1:14" s="52" customFormat="1" ht="5.25" customHeight="1">
      <c r="A262" s="384"/>
      <c r="B262" s="384"/>
      <c r="C262" s="384"/>
      <c r="D262" s="384"/>
      <c r="E262" s="384"/>
      <c r="F262" s="384"/>
      <c r="G262" s="384"/>
      <c r="H262" s="384"/>
      <c r="I262" s="384"/>
      <c r="J262" s="384"/>
      <c r="K262" s="384"/>
      <c r="L262" s="384"/>
      <c r="M262" s="384"/>
      <c r="N262" s="384"/>
    </row>
    <row r="263" spans="1:14" s="28" customFormat="1" ht="11.25">
      <c r="A263" s="411" t="s">
        <v>271</v>
      </c>
      <c r="B263" s="411"/>
      <c r="C263" s="411"/>
      <c r="D263" s="411"/>
      <c r="E263" s="411"/>
      <c r="F263" s="411"/>
      <c r="G263" s="411"/>
      <c r="H263" s="411"/>
      <c r="I263" s="411"/>
      <c r="J263" s="411"/>
      <c r="K263" s="411"/>
      <c r="L263" s="411"/>
      <c r="M263" s="411"/>
      <c r="N263" s="411"/>
    </row>
    <row r="264" spans="1:14" s="52" customFormat="1" ht="5.25" customHeight="1">
      <c r="A264" s="384"/>
      <c r="B264" s="384"/>
      <c r="C264" s="384"/>
      <c r="D264" s="384"/>
      <c r="E264" s="384"/>
      <c r="F264" s="384"/>
      <c r="G264" s="384"/>
      <c r="H264" s="384"/>
      <c r="I264" s="384"/>
      <c r="J264" s="384"/>
      <c r="K264" s="384"/>
      <c r="L264" s="384"/>
      <c r="M264" s="384"/>
      <c r="N264" s="384"/>
    </row>
    <row r="265" spans="1:14" s="28" customFormat="1" ht="11.25">
      <c r="A265" s="411" t="s">
        <v>631</v>
      </c>
      <c r="B265" s="411"/>
      <c r="C265" s="411"/>
      <c r="D265" s="411"/>
      <c r="E265" s="411"/>
      <c r="F265" s="411"/>
      <c r="G265" s="411"/>
      <c r="H265" s="411"/>
      <c r="I265" s="411"/>
      <c r="J265" s="411"/>
      <c r="K265" s="411"/>
      <c r="L265" s="411"/>
      <c r="M265" s="411"/>
      <c r="N265" s="411"/>
    </row>
    <row r="266" spans="1:14" s="28" customFormat="1" ht="11.25" customHeight="1">
      <c r="A266" s="411" t="s">
        <v>615</v>
      </c>
      <c r="B266" s="411"/>
      <c r="C266" s="411"/>
      <c r="D266" s="411"/>
      <c r="E266" s="411"/>
      <c r="F266" s="411"/>
      <c r="G266" s="411"/>
      <c r="H266" s="411"/>
      <c r="I266" s="411"/>
      <c r="J266" s="411"/>
      <c r="K266" s="411"/>
      <c r="L266" s="411"/>
      <c r="M266" s="411"/>
      <c r="N266" s="411"/>
    </row>
  </sheetData>
  <sheetProtection/>
  <mergeCells count="252">
    <mergeCell ref="A265:N265"/>
    <mergeCell ref="A266:N266"/>
    <mergeCell ref="A259:N259"/>
    <mergeCell ref="A260:N260"/>
    <mergeCell ref="A261:N261"/>
    <mergeCell ref="A262:N262"/>
    <mergeCell ref="A263:N263"/>
    <mergeCell ref="A264:N264"/>
    <mergeCell ref="A253:N253"/>
    <mergeCell ref="A254:N254"/>
    <mergeCell ref="A255:N255"/>
    <mergeCell ref="A256:N256"/>
    <mergeCell ref="A257:N257"/>
    <mergeCell ref="A258:N258"/>
    <mergeCell ref="A247:N247"/>
    <mergeCell ref="A248:N248"/>
    <mergeCell ref="A249:N249"/>
    <mergeCell ref="A250:N250"/>
    <mergeCell ref="A251:N251"/>
    <mergeCell ref="A252:N252"/>
    <mergeCell ref="A241:B241"/>
    <mergeCell ref="A242:B242"/>
    <mergeCell ref="A243:B243"/>
    <mergeCell ref="A244:B244"/>
    <mergeCell ref="A245:N245"/>
    <mergeCell ref="A246:N246"/>
    <mergeCell ref="A234:B234"/>
    <mergeCell ref="A235:B235"/>
    <mergeCell ref="A236:B236"/>
    <mergeCell ref="A237:B237"/>
    <mergeCell ref="A238:B238"/>
    <mergeCell ref="A240:B240"/>
    <mergeCell ref="A227:B227"/>
    <mergeCell ref="A228:B228"/>
    <mergeCell ref="A230:B230"/>
    <mergeCell ref="A231:B231"/>
    <mergeCell ref="A232:B232"/>
    <mergeCell ref="A233:B233"/>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08:B208"/>
    <mergeCell ref="A210:B210"/>
    <mergeCell ref="A211:B211"/>
    <mergeCell ref="A212:B212"/>
    <mergeCell ref="A213:B213"/>
    <mergeCell ref="A214:B214"/>
    <mergeCell ref="A201:B201"/>
    <mergeCell ref="A203:B203"/>
    <mergeCell ref="A204:B204"/>
    <mergeCell ref="A205:B205"/>
    <mergeCell ref="A206:B206"/>
    <mergeCell ref="A207:B207"/>
    <mergeCell ref="A195:B195"/>
    <mergeCell ref="A196:B196"/>
    <mergeCell ref="A197:B197"/>
    <mergeCell ref="A198:B198"/>
    <mergeCell ref="A199:B199"/>
    <mergeCell ref="A200:B200"/>
    <mergeCell ref="A188:B188"/>
    <mergeCell ref="A189:B189"/>
    <mergeCell ref="A190:B190"/>
    <mergeCell ref="A191:B191"/>
    <mergeCell ref="A192:B192"/>
    <mergeCell ref="A193:B193"/>
    <mergeCell ref="A182:B182"/>
    <mergeCell ref="A183:B183"/>
    <mergeCell ref="A184:B184"/>
    <mergeCell ref="A185:B185"/>
    <mergeCell ref="A186:B186"/>
    <mergeCell ref="A187:B187"/>
    <mergeCell ref="A176:B176"/>
    <mergeCell ref="A177:B177"/>
    <mergeCell ref="A178:B178"/>
    <mergeCell ref="A179:B179"/>
    <mergeCell ref="A180:B180"/>
    <mergeCell ref="A181:B181"/>
    <mergeCell ref="A169:B169"/>
    <mergeCell ref="A170:B170"/>
    <mergeCell ref="A171:B171"/>
    <mergeCell ref="A172:B172"/>
    <mergeCell ref="A173:B173"/>
    <mergeCell ref="A174:B174"/>
    <mergeCell ref="A162:B162"/>
    <mergeCell ref="A163:B163"/>
    <mergeCell ref="A164:B164"/>
    <mergeCell ref="A166:B166"/>
    <mergeCell ref="A167:B167"/>
    <mergeCell ref="A168:B168"/>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1:B131"/>
    <mergeCell ref="A132:B132"/>
    <mergeCell ref="A133:B133"/>
    <mergeCell ref="A135:B135"/>
    <mergeCell ref="A136:B136"/>
    <mergeCell ref="A137:B137"/>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0:B70"/>
    <mergeCell ref="A71:B71"/>
    <mergeCell ref="A73:B73"/>
    <mergeCell ref="A74:B74"/>
    <mergeCell ref="A75:B75"/>
    <mergeCell ref="A76:B76"/>
    <mergeCell ref="A64:B64"/>
    <mergeCell ref="A65:B65"/>
    <mergeCell ref="A66:B66"/>
    <mergeCell ref="A67:B67"/>
    <mergeCell ref="A68:B68"/>
    <mergeCell ref="A69:B69"/>
    <mergeCell ref="A58:B58"/>
    <mergeCell ref="A59:B59"/>
    <mergeCell ref="A60:B60"/>
    <mergeCell ref="A61:B61"/>
    <mergeCell ref="A62:B62"/>
    <mergeCell ref="A63:B63"/>
    <mergeCell ref="A47:B47"/>
    <mergeCell ref="A52:B52"/>
    <mergeCell ref="A53:B53"/>
    <mergeCell ref="A54:B54"/>
    <mergeCell ref="A55:B55"/>
    <mergeCell ref="A57:B57"/>
    <mergeCell ref="A37:B37"/>
    <mergeCell ref="A38:B38"/>
    <mergeCell ref="A39:B39"/>
    <mergeCell ref="A41:B41"/>
    <mergeCell ref="A42:B42"/>
    <mergeCell ref="A43:B43"/>
    <mergeCell ref="A23:B23"/>
    <mergeCell ref="A24:B24"/>
    <mergeCell ref="A25:B25"/>
    <mergeCell ref="A28:B28"/>
    <mergeCell ref="A31:B31"/>
    <mergeCell ref="A32:B32"/>
    <mergeCell ref="A9:B9"/>
    <mergeCell ref="A11:B11"/>
    <mergeCell ref="A12:B12"/>
    <mergeCell ref="A16:B16"/>
    <mergeCell ref="A20:B20"/>
    <mergeCell ref="A22:B22"/>
    <mergeCell ref="A10:B10"/>
    <mergeCell ref="I7:J7"/>
    <mergeCell ref="K7:L7"/>
    <mergeCell ref="M7:N7"/>
    <mergeCell ref="A8:B8"/>
    <mergeCell ref="A7:B7"/>
    <mergeCell ref="C7:D7"/>
    <mergeCell ref="E7:F7"/>
    <mergeCell ref="G7:H7"/>
    <mergeCell ref="C8:N8"/>
    <mergeCell ref="M5:N5"/>
    <mergeCell ref="A6:B6"/>
    <mergeCell ref="C6:D6"/>
    <mergeCell ref="E6:F6"/>
    <mergeCell ref="G6:H6"/>
    <mergeCell ref="I6:J6"/>
    <mergeCell ref="K6:L6"/>
    <mergeCell ref="M6:N6"/>
    <mergeCell ref="A1:N1"/>
    <mergeCell ref="A2:N2"/>
    <mergeCell ref="A3:N3"/>
    <mergeCell ref="A4:N4"/>
    <mergeCell ref="A5:B5"/>
    <mergeCell ref="C5:D5"/>
    <mergeCell ref="E5:F5"/>
    <mergeCell ref="G5:H5"/>
    <mergeCell ref="I5:J5"/>
    <mergeCell ref="K5:L5"/>
  </mergeCells>
  <printOptions/>
  <pageMargins left="0" right="0" top="0" bottom="0" header="0" footer="0"/>
  <pageSetup horizontalDpi="1200" verticalDpi="1200" orientation="portrait" paperSize="9" scale="80" r:id="rId1"/>
  <ignoredErrors>
    <ignoredError sqref="C7:H7 M7" numberStoredAsText="1"/>
  </ignoredErrors>
</worksheet>
</file>

<file path=xl/worksheets/sheet14.xml><?xml version="1.0" encoding="utf-8"?>
<worksheet xmlns="http://schemas.openxmlformats.org/spreadsheetml/2006/main" xmlns:r="http://schemas.openxmlformats.org/officeDocument/2006/relationships">
  <dimension ref="A1:M298"/>
  <sheetViews>
    <sheetView zoomScalePageLayoutView="0" workbookViewId="0" topLeftCell="A1">
      <pane ySplit="9" topLeftCell="A10" activePane="bottomLeft" state="frozen"/>
      <selection pane="topLeft" activeCell="A1" sqref="A1:N1"/>
      <selection pane="bottomLeft" activeCell="A1" sqref="A1:M1"/>
    </sheetView>
  </sheetViews>
  <sheetFormatPr defaultColWidth="9.140625" defaultRowHeight="12" customHeight="1"/>
  <cols>
    <col min="1" max="1" width="1.7109375" style="1" customWidth="1"/>
    <col min="2" max="2" width="28.140625" style="1" customWidth="1"/>
    <col min="3" max="4" width="14.28125" style="2" customWidth="1"/>
    <col min="5" max="5" width="1.8515625" style="3" bestFit="1" customWidth="1"/>
    <col min="6" max="6" width="14.28125" style="4" customWidth="1"/>
    <col min="7" max="7" width="1.8515625" style="3" bestFit="1" customWidth="1"/>
    <col min="8" max="8" width="14.28125" style="4" customWidth="1"/>
    <col min="9" max="9" width="1.8515625" style="3" bestFit="1" customWidth="1"/>
    <col min="10" max="10" width="14.28125" style="2" customWidth="1"/>
    <col min="11" max="11" width="1.8515625" style="3" bestFit="1" customWidth="1"/>
    <col min="12" max="12" width="14.28125" style="2" customWidth="1"/>
    <col min="13" max="13" width="0.9921875" style="3" customWidth="1"/>
    <col min="14" max="16384" width="9.140625" style="1" customWidth="1"/>
  </cols>
  <sheetData>
    <row r="1" spans="1:13" s="5" customFormat="1" ht="12.75" customHeight="1">
      <c r="A1" s="379"/>
      <c r="B1" s="379"/>
      <c r="C1" s="379"/>
      <c r="D1" s="379"/>
      <c r="E1" s="379"/>
      <c r="F1" s="379"/>
      <c r="G1" s="379"/>
      <c r="H1" s="379"/>
      <c r="I1" s="379"/>
      <c r="J1" s="379"/>
      <c r="K1" s="379"/>
      <c r="L1" s="379"/>
      <c r="M1" s="379"/>
    </row>
    <row r="2" spans="1:13" s="5" customFormat="1" ht="17.25" customHeight="1">
      <c r="A2" s="379" t="s">
        <v>0</v>
      </c>
      <c r="B2" s="379"/>
      <c r="C2" s="379"/>
      <c r="D2" s="379"/>
      <c r="E2" s="379"/>
      <c r="F2" s="379"/>
      <c r="G2" s="379"/>
      <c r="H2" s="379"/>
      <c r="I2" s="379"/>
      <c r="J2" s="379"/>
      <c r="K2" s="379"/>
      <c r="L2" s="379"/>
      <c r="M2" s="379"/>
    </row>
    <row r="3" spans="1:13" s="7" customFormat="1" ht="12.75" customHeight="1">
      <c r="A3" s="377"/>
      <c r="B3" s="377"/>
      <c r="C3" s="377"/>
      <c r="D3" s="377"/>
      <c r="E3" s="377"/>
      <c r="F3" s="377"/>
      <c r="G3" s="377"/>
      <c r="H3" s="377"/>
      <c r="I3" s="377"/>
      <c r="J3" s="377"/>
      <c r="K3" s="377"/>
      <c r="L3" s="377"/>
      <c r="M3" s="377"/>
    </row>
    <row r="4" spans="1:13" s="7" customFormat="1" ht="12.75" customHeight="1">
      <c r="A4" s="370"/>
      <c r="B4" s="370"/>
      <c r="C4" s="370"/>
      <c r="D4" s="370"/>
      <c r="E4" s="370"/>
      <c r="F4" s="370"/>
      <c r="G4" s="370"/>
      <c r="H4" s="370"/>
      <c r="I4" s="370"/>
      <c r="J4" s="370"/>
      <c r="K4" s="370"/>
      <c r="L4" s="370"/>
      <c r="M4" s="370"/>
    </row>
    <row r="5" spans="1:13" s="9" customFormat="1" ht="12" customHeight="1">
      <c r="A5" s="406"/>
      <c r="B5" s="406"/>
      <c r="C5" s="10" t="s">
        <v>1</v>
      </c>
      <c r="D5" s="412" t="s">
        <v>2</v>
      </c>
      <c r="E5" s="413"/>
      <c r="F5" s="414" t="s">
        <v>3</v>
      </c>
      <c r="G5" s="415"/>
      <c r="H5" s="414" t="s">
        <v>4</v>
      </c>
      <c r="I5" s="416"/>
      <c r="J5" s="414" t="s">
        <v>5</v>
      </c>
      <c r="K5" s="415"/>
      <c r="L5" s="417" t="s">
        <v>6</v>
      </c>
      <c r="M5" s="418"/>
    </row>
    <row r="6" spans="1:13" s="14" customFormat="1" ht="12" customHeight="1">
      <c r="A6" s="419"/>
      <c r="B6" s="419"/>
      <c r="C6" s="11" t="s">
        <v>7</v>
      </c>
      <c r="D6" s="420" t="s">
        <v>7</v>
      </c>
      <c r="E6" s="421"/>
      <c r="F6" s="422" t="s">
        <v>8</v>
      </c>
      <c r="G6" s="423"/>
      <c r="H6" s="422" t="s">
        <v>9</v>
      </c>
      <c r="I6" s="424"/>
      <c r="J6" s="422" t="s">
        <v>10</v>
      </c>
      <c r="K6" s="423"/>
      <c r="L6" s="425" t="s">
        <v>11</v>
      </c>
      <c r="M6" s="426"/>
    </row>
    <row r="7" spans="1:13" s="15" customFormat="1" ht="12" customHeight="1">
      <c r="A7" s="407"/>
      <c r="B7" s="407"/>
      <c r="C7" s="16" t="s">
        <v>12</v>
      </c>
      <c r="D7" s="427" t="s">
        <v>13</v>
      </c>
      <c r="E7" s="428"/>
      <c r="F7" s="422" t="s">
        <v>14</v>
      </c>
      <c r="G7" s="423"/>
      <c r="H7" s="422" t="s">
        <v>15</v>
      </c>
      <c r="I7" s="424"/>
      <c r="J7" s="427" t="s">
        <v>16</v>
      </c>
      <c r="K7" s="428"/>
      <c r="L7" s="427" t="s">
        <v>17</v>
      </c>
      <c r="M7" s="429"/>
    </row>
    <row r="8" spans="1:13" s="15" customFormat="1" ht="12" customHeight="1">
      <c r="A8" s="410"/>
      <c r="B8" s="410"/>
      <c r="C8" s="410"/>
      <c r="D8" s="410"/>
      <c r="E8" s="410"/>
      <c r="F8" s="410"/>
      <c r="G8" s="410"/>
      <c r="H8" s="410"/>
      <c r="I8" s="410"/>
      <c r="J8" s="410"/>
      <c r="K8" s="410"/>
      <c r="L8" s="410"/>
      <c r="M8" s="410"/>
    </row>
    <row r="9" spans="1:13" s="17" customFormat="1" ht="12" customHeight="1">
      <c r="A9" s="430" t="s">
        <v>18</v>
      </c>
      <c r="B9" s="430"/>
      <c r="C9" s="18">
        <v>3606</v>
      </c>
      <c r="D9" s="18">
        <v>4033.419935197517</v>
      </c>
      <c r="E9" s="19"/>
      <c r="F9" s="20">
        <v>78.73175688907165</v>
      </c>
      <c r="G9" s="19"/>
      <c r="H9" s="20">
        <v>100</v>
      </c>
      <c r="I9" s="19"/>
      <c r="J9" s="18" t="s">
        <v>19</v>
      </c>
      <c r="K9" s="19"/>
      <c r="L9" s="18">
        <v>1300000</v>
      </c>
      <c r="M9" s="19"/>
    </row>
    <row r="10" spans="1:13" s="17" customFormat="1" ht="12" customHeight="1">
      <c r="A10" s="341"/>
      <c r="B10" s="341"/>
      <c r="C10" s="21"/>
      <c r="D10" s="21"/>
      <c r="E10" s="22"/>
      <c r="F10" s="23"/>
      <c r="G10" s="22"/>
      <c r="H10" s="23"/>
      <c r="I10" s="22"/>
      <c r="J10" s="21"/>
      <c r="K10" s="22"/>
      <c r="L10" s="21"/>
      <c r="M10" s="22"/>
    </row>
    <row r="11" spans="1:13" s="24" customFormat="1" ht="12" customHeight="1">
      <c r="A11" s="342" t="s">
        <v>20</v>
      </c>
      <c r="B11" s="342"/>
      <c r="C11" s="25">
        <v>2217.042565728266</v>
      </c>
      <c r="D11" s="25">
        <v>4715.574620860414</v>
      </c>
      <c r="E11" s="26"/>
      <c r="F11" s="25">
        <v>96.6124378577304</v>
      </c>
      <c r="G11" s="26"/>
      <c r="H11" s="27" t="s">
        <v>19</v>
      </c>
      <c r="I11" s="26"/>
      <c r="J11" s="25" t="s">
        <v>19</v>
      </c>
      <c r="K11" s="26"/>
      <c r="L11" s="25">
        <v>16454785</v>
      </c>
      <c r="M11" s="26"/>
    </row>
    <row r="12" spans="1:13" s="28" customFormat="1" ht="12" customHeight="1">
      <c r="A12" s="343" t="s">
        <v>21</v>
      </c>
      <c r="B12" s="343"/>
      <c r="C12" s="29">
        <v>2149.9748276895416</v>
      </c>
      <c r="D12" s="29">
        <v>5100.773448693373</v>
      </c>
      <c r="E12" s="30"/>
      <c r="F12" s="29">
        <v>96.8111624990015</v>
      </c>
      <c r="G12" s="30"/>
      <c r="H12" s="31" t="s">
        <v>19</v>
      </c>
      <c r="I12" s="30"/>
      <c r="J12" s="29" t="s">
        <v>19</v>
      </c>
      <c r="K12" s="30"/>
      <c r="L12" s="29">
        <v>4575208</v>
      </c>
      <c r="M12" s="30"/>
    </row>
    <row r="13" spans="1:13" s="28" customFormat="1" ht="12" customHeight="1">
      <c r="A13" s="32"/>
      <c r="B13" s="33" t="s">
        <v>22</v>
      </c>
      <c r="C13" s="29">
        <v>2358.3992827256425</v>
      </c>
      <c r="D13" s="29">
        <v>5856.160005986232</v>
      </c>
      <c r="E13" s="30"/>
      <c r="F13" s="29">
        <v>97.11609363165906</v>
      </c>
      <c r="G13" s="30"/>
      <c r="H13" s="31" t="s">
        <v>19</v>
      </c>
      <c r="I13" s="30"/>
      <c r="J13" s="29" t="s">
        <v>19</v>
      </c>
      <c r="K13" s="30"/>
      <c r="L13" s="29">
        <v>938459</v>
      </c>
      <c r="M13" s="30"/>
    </row>
    <row r="14" spans="1:13" s="28" customFormat="1" ht="12" customHeight="1">
      <c r="A14" s="32"/>
      <c r="B14" s="33" t="s">
        <v>23</v>
      </c>
      <c r="C14" s="29">
        <v>2208.556072051133</v>
      </c>
      <c r="D14" s="29">
        <v>4670.625717619603</v>
      </c>
      <c r="E14" s="30"/>
      <c r="F14" s="29">
        <v>95.24652437517419</v>
      </c>
      <c r="G14" s="30"/>
      <c r="H14" s="31" t="s">
        <v>19</v>
      </c>
      <c r="I14" s="30"/>
      <c r="J14" s="29" t="s">
        <v>19</v>
      </c>
      <c r="K14" s="30"/>
      <c r="L14" s="29">
        <v>1806884</v>
      </c>
      <c r="M14" s="30"/>
    </row>
    <row r="15" spans="1:13" s="28" customFormat="1" ht="12" customHeight="1">
      <c r="A15" s="32"/>
      <c r="B15" s="34" t="s">
        <v>24</v>
      </c>
      <c r="C15" s="29">
        <v>1871.0344399627677</v>
      </c>
      <c r="D15" s="29">
        <v>4766.84599299809</v>
      </c>
      <c r="E15" s="30"/>
      <c r="F15" s="29">
        <v>98.23851749229482</v>
      </c>
      <c r="G15" s="30"/>
      <c r="H15" s="31" t="s">
        <v>19</v>
      </c>
      <c r="I15" s="30"/>
      <c r="J15" s="29" t="s">
        <v>19</v>
      </c>
      <c r="K15" s="30"/>
      <c r="L15" s="29">
        <v>1829865</v>
      </c>
      <c r="M15" s="30"/>
    </row>
    <row r="16" spans="1:13" s="28" customFormat="1" ht="12" customHeight="1">
      <c r="A16" s="343" t="s">
        <v>25</v>
      </c>
      <c r="B16" s="343"/>
      <c r="C16" s="29">
        <v>2185.4041599426214</v>
      </c>
      <c r="D16" s="29">
        <v>3433.8914992877494</v>
      </c>
      <c r="E16" s="30"/>
      <c r="F16" s="29">
        <v>96.69821972993124</v>
      </c>
      <c r="G16" s="30"/>
      <c r="H16" s="31" t="s">
        <v>19</v>
      </c>
      <c r="I16" s="30"/>
      <c r="J16" s="29" t="s">
        <v>19</v>
      </c>
      <c r="K16" s="30"/>
      <c r="L16" s="29">
        <v>3245139</v>
      </c>
      <c r="M16" s="30"/>
    </row>
    <row r="17" spans="1:13" s="28" customFormat="1" ht="12" customHeight="1">
      <c r="A17" s="32"/>
      <c r="B17" s="33" t="s">
        <v>26</v>
      </c>
      <c r="C17" s="29">
        <v>2262.9171364148815</v>
      </c>
      <c r="D17" s="29">
        <v>2575.404099378882</v>
      </c>
      <c r="E17" s="30"/>
      <c r="F17" s="29">
        <v>95</v>
      </c>
      <c r="G17" s="30"/>
      <c r="H17" s="31" t="s">
        <v>19</v>
      </c>
      <c r="I17" s="30"/>
      <c r="J17" s="29" t="s">
        <v>19</v>
      </c>
      <c r="K17" s="30"/>
      <c r="L17" s="29">
        <v>602344</v>
      </c>
      <c r="M17" s="30"/>
    </row>
    <row r="18" spans="1:13" s="28" customFormat="1" ht="12" customHeight="1">
      <c r="A18" s="32"/>
      <c r="B18" s="33" t="s">
        <v>27</v>
      </c>
      <c r="C18" s="29">
        <v>2129.1300546448088</v>
      </c>
      <c r="D18" s="29">
        <v>3627.558057085628</v>
      </c>
      <c r="E18" s="30"/>
      <c r="F18" s="29">
        <v>95</v>
      </c>
      <c r="G18" s="30"/>
      <c r="H18" s="31" t="s">
        <v>19</v>
      </c>
      <c r="I18" s="30"/>
      <c r="J18" s="29" t="s">
        <v>19</v>
      </c>
      <c r="K18" s="30"/>
      <c r="L18" s="29">
        <v>1275614</v>
      </c>
      <c r="M18" s="30"/>
    </row>
    <row r="19" spans="1:13" s="28" customFormat="1" ht="12" customHeight="1">
      <c r="A19" s="35"/>
      <c r="B19" s="33" t="s">
        <v>28</v>
      </c>
      <c r="C19" s="29">
        <v>2167.9047136340596</v>
      </c>
      <c r="D19" s="29">
        <v>3627.558057085628</v>
      </c>
      <c r="E19" s="30"/>
      <c r="F19" s="29">
        <v>100</v>
      </c>
      <c r="G19" s="30"/>
      <c r="H19" s="31" t="s">
        <v>19</v>
      </c>
      <c r="I19" s="30"/>
      <c r="J19" s="29" t="s">
        <v>19</v>
      </c>
      <c r="K19" s="30"/>
      <c r="L19" s="29">
        <v>1367181</v>
      </c>
      <c r="M19" s="30"/>
    </row>
    <row r="20" spans="1:13" s="28" customFormat="1" ht="12" customHeight="1">
      <c r="A20" s="344" t="s">
        <v>29</v>
      </c>
      <c r="B20" s="344"/>
      <c r="C20" s="37">
        <v>2280.160448150078</v>
      </c>
      <c r="D20" s="37">
        <v>4965.001039698936</v>
      </c>
      <c r="E20" s="38"/>
      <c r="F20" s="37">
        <v>96.43675440784143</v>
      </c>
      <c r="G20" s="38"/>
      <c r="H20" s="39" t="s">
        <v>19</v>
      </c>
      <c r="I20" s="38"/>
      <c r="J20" s="37" t="s">
        <v>19</v>
      </c>
      <c r="K20" s="38"/>
      <c r="L20" s="37">
        <v>8634438</v>
      </c>
      <c r="M20" s="38"/>
    </row>
    <row r="21" spans="1:13" s="28" customFormat="1" ht="12" customHeight="1">
      <c r="A21" s="35"/>
      <c r="B21" s="35"/>
      <c r="C21" s="35"/>
      <c r="D21" s="35"/>
      <c r="E21" s="40"/>
      <c r="F21" s="35"/>
      <c r="G21" s="40"/>
      <c r="H21" s="41"/>
      <c r="I21" s="40"/>
      <c r="J21" s="35"/>
      <c r="K21" s="40"/>
      <c r="L21" s="35"/>
      <c r="M21" s="40"/>
    </row>
    <row r="22" spans="1:13" s="24" customFormat="1" ht="12" customHeight="1">
      <c r="A22" s="342" t="s">
        <v>30</v>
      </c>
      <c r="B22" s="342"/>
      <c r="C22" s="25">
        <v>2820.7713070454856</v>
      </c>
      <c r="D22" s="25">
        <v>4960.021092773642</v>
      </c>
      <c r="E22" s="26"/>
      <c r="F22" s="25">
        <v>87.08808983761473</v>
      </c>
      <c r="G22" s="26"/>
      <c r="H22" s="27" t="s">
        <v>19</v>
      </c>
      <c r="I22" s="26"/>
      <c r="J22" s="25" t="s">
        <v>19</v>
      </c>
      <c r="K22" s="26"/>
      <c r="L22" s="25">
        <v>9664166</v>
      </c>
      <c r="M22" s="26"/>
    </row>
    <row r="23" spans="1:13" s="28" customFormat="1" ht="12" customHeight="1">
      <c r="A23" s="343" t="s">
        <v>31</v>
      </c>
      <c r="B23" s="343"/>
      <c r="C23" s="29">
        <v>3118.185005421657</v>
      </c>
      <c r="D23" s="29">
        <v>4728.607589711019</v>
      </c>
      <c r="E23" s="30"/>
      <c r="F23" s="29">
        <v>85.41959977768822</v>
      </c>
      <c r="G23" s="30"/>
      <c r="H23" s="31" t="s">
        <v>19</v>
      </c>
      <c r="I23" s="30"/>
      <c r="J23" s="29" t="s">
        <v>19</v>
      </c>
      <c r="K23" s="30"/>
      <c r="L23" s="29">
        <v>257129</v>
      </c>
      <c r="M23" s="30"/>
    </row>
    <row r="24" spans="1:13" s="28" customFormat="1" ht="12" customHeight="1">
      <c r="A24" s="343" t="s">
        <v>32</v>
      </c>
      <c r="B24" s="343"/>
      <c r="C24" s="29">
        <v>2713.9934010152283</v>
      </c>
      <c r="D24" s="29">
        <v>6912.870335350479</v>
      </c>
      <c r="E24" s="30"/>
      <c r="F24" s="29">
        <v>84.72939812261582</v>
      </c>
      <c r="G24" s="30"/>
      <c r="H24" s="31" t="s">
        <v>19</v>
      </c>
      <c r="I24" s="30"/>
      <c r="J24" s="29" t="s">
        <v>19</v>
      </c>
      <c r="K24" s="30"/>
      <c r="L24" s="29">
        <v>312041</v>
      </c>
      <c r="M24" s="30"/>
    </row>
    <row r="25" spans="1:13" s="28" customFormat="1" ht="12" customHeight="1">
      <c r="A25" s="343" t="s">
        <v>33</v>
      </c>
      <c r="B25" s="343"/>
      <c r="C25" s="29">
        <v>2298.452339688042</v>
      </c>
      <c r="D25" s="29">
        <v>5169.5785014433695</v>
      </c>
      <c r="E25" s="30"/>
      <c r="F25" s="29">
        <v>91.74719309051478</v>
      </c>
      <c r="G25" s="30"/>
      <c r="H25" s="31" t="s">
        <v>19</v>
      </c>
      <c r="I25" s="30"/>
      <c r="J25" s="29" t="s">
        <v>19</v>
      </c>
      <c r="K25" s="30"/>
      <c r="L25" s="29">
        <v>3994580</v>
      </c>
      <c r="M25" s="30"/>
    </row>
    <row r="26" spans="1:13" s="28" customFormat="1" ht="12" customHeight="1">
      <c r="A26" s="42"/>
      <c r="B26" s="33" t="s">
        <v>34</v>
      </c>
      <c r="C26" s="29">
        <v>2182.831284916201</v>
      </c>
      <c r="D26" s="29">
        <v>14956.063864628823</v>
      </c>
      <c r="E26" s="30"/>
      <c r="F26" s="29">
        <v>100</v>
      </c>
      <c r="G26" s="30"/>
      <c r="H26" s="31" t="s">
        <v>19</v>
      </c>
      <c r="I26" s="30"/>
      <c r="J26" s="29" t="s">
        <v>19</v>
      </c>
      <c r="K26" s="30"/>
      <c r="L26" s="29">
        <v>641286</v>
      </c>
      <c r="M26" s="30"/>
    </row>
    <row r="27" spans="1:13" s="28" customFormat="1" ht="12" customHeight="1">
      <c r="A27" s="35"/>
      <c r="B27" s="33" t="s">
        <v>35</v>
      </c>
      <c r="C27" s="29">
        <v>2308.173414748708</v>
      </c>
      <c r="D27" s="29">
        <v>4344.2773973485555</v>
      </c>
      <c r="E27" s="30"/>
      <c r="F27" s="29">
        <v>91.23455539102861</v>
      </c>
      <c r="G27" s="30"/>
      <c r="H27" s="31" t="s">
        <v>19</v>
      </c>
      <c r="I27" s="30"/>
      <c r="J27" s="29" t="s">
        <v>19</v>
      </c>
      <c r="K27" s="30"/>
      <c r="L27" s="29">
        <v>3353294</v>
      </c>
      <c r="M27" s="30"/>
    </row>
    <row r="28" spans="1:13" s="28" customFormat="1" ht="12" customHeight="1">
      <c r="A28" s="343" t="s">
        <v>36</v>
      </c>
      <c r="B28" s="343"/>
      <c r="C28" s="29">
        <v>2386.816652881169</v>
      </c>
      <c r="D28" s="29">
        <v>7989.707801630436</v>
      </c>
      <c r="E28" s="30"/>
      <c r="F28" s="29">
        <v>92.04339912207504</v>
      </c>
      <c r="G28" s="30"/>
      <c r="H28" s="31" t="s">
        <v>19</v>
      </c>
      <c r="I28" s="30"/>
      <c r="J28" s="29" t="s">
        <v>19</v>
      </c>
      <c r="K28" s="30"/>
      <c r="L28" s="29">
        <v>1094548</v>
      </c>
      <c r="M28" s="30"/>
    </row>
    <row r="29" spans="1:13" s="28" customFormat="1" ht="12" customHeight="1">
      <c r="A29" s="42"/>
      <c r="B29" s="33" t="s">
        <v>37</v>
      </c>
      <c r="C29" s="29">
        <v>2238.561371841155</v>
      </c>
      <c r="D29" s="29">
        <v>11449.888362989323</v>
      </c>
      <c r="E29" s="30"/>
      <c r="F29" s="29">
        <v>92.15662705597735</v>
      </c>
      <c r="G29" s="30"/>
      <c r="H29" s="31" t="s">
        <v>19</v>
      </c>
      <c r="I29" s="30"/>
      <c r="J29" s="29" t="s">
        <v>19</v>
      </c>
      <c r="K29" s="30"/>
      <c r="L29" s="29">
        <v>503929</v>
      </c>
      <c r="M29" s="30"/>
    </row>
    <row r="30" spans="1:13" s="28" customFormat="1" ht="12" customHeight="1">
      <c r="A30" s="35"/>
      <c r="B30" s="33" t="s">
        <v>38</v>
      </c>
      <c r="C30" s="29">
        <v>2452.0277888050814</v>
      </c>
      <c r="D30" s="29">
        <v>6468.094753521127</v>
      </c>
      <c r="E30" s="30"/>
      <c r="F30" s="29">
        <v>92.00524350429856</v>
      </c>
      <c r="G30" s="30"/>
      <c r="H30" s="31" t="s">
        <v>19</v>
      </c>
      <c r="I30" s="30"/>
      <c r="J30" s="29" t="s">
        <v>19</v>
      </c>
      <c r="K30" s="30"/>
      <c r="L30" s="29">
        <v>590619</v>
      </c>
      <c r="M30" s="30"/>
    </row>
    <row r="31" spans="1:13" s="28" customFormat="1" ht="12" customHeight="1">
      <c r="A31" s="343" t="s">
        <v>39</v>
      </c>
      <c r="B31" s="343"/>
      <c r="C31" s="29">
        <v>2232.1062740076823</v>
      </c>
      <c r="D31" s="29">
        <v>7206.809552429667</v>
      </c>
      <c r="E31" s="30"/>
      <c r="F31" s="29">
        <v>98.54195793599483</v>
      </c>
      <c r="G31" s="30"/>
      <c r="H31" s="31" t="s">
        <v>19</v>
      </c>
      <c r="I31" s="30"/>
      <c r="J31" s="29" t="s">
        <v>19</v>
      </c>
      <c r="K31" s="30"/>
      <c r="L31" s="29">
        <v>617104</v>
      </c>
      <c r="M31" s="30"/>
    </row>
    <row r="32" spans="1:13" s="28" customFormat="1" ht="12" customHeight="1">
      <c r="A32" s="343" t="s">
        <v>40</v>
      </c>
      <c r="B32" s="343"/>
      <c r="C32" s="29">
        <v>2199.7347186147185</v>
      </c>
      <c r="D32" s="29">
        <v>2587.2114345331247</v>
      </c>
      <c r="E32" s="30"/>
      <c r="F32" s="29">
        <v>96.24479950576874</v>
      </c>
      <c r="G32" s="30"/>
      <c r="H32" s="31" t="s">
        <v>19</v>
      </c>
      <c r="I32" s="30"/>
      <c r="J32" s="29" t="s">
        <v>19</v>
      </c>
      <c r="K32" s="30"/>
      <c r="L32" s="29">
        <v>3388764</v>
      </c>
      <c r="M32" s="30"/>
    </row>
    <row r="33" spans="1:13" s="28" customFormat="1" ht="12" customHeight="1">
      <c r="A33" s="42"/>
      <c r="B33" s="33" t="s">
        <v>41</v>
      </c>
      <c r="C33" s="29">
        <v>2074.5897887323945</v>
      </c>
      <c r="D33" s="29">
        <v>3482.2506976744185</v>
      </c>
      <c r="E33" s="30"/>
      <c r="F33" s="29">
        <v>95</v>
      </c>
      <c r="G33" s="30"/>
      <c r="H33" s="31" t="s">
        <v>19</v>
      </c>
      <c r="I33" s="30"/>
      <c r="J33" s="29" t="s">
        <v>19</v>
      </c>
      <c r="K33" s="30"/>
      <c r="L33" s="29">
        <v>128455</v>
      </c>
      <c r="M33" s="30"/>
    </row>
    <row r="34" spans="1:13" s="28" customFormat="1" ht="12" customHeight="1">
      <c r="A34" s="32"/>
      <c r="B34" s="33" t="s">
        <v>42</v>
      </c>
      <c r="C34" s="29">
        <v>2336.7416267942585</v>
      </c>
      <c r="D34" s="29">
        <v>19574.377307692306</v>
      </c>
      <c r="E34" s="30"/>
      <c r="F34" s="29">
        <v>96.42046287001112</v>
      </c>
      <c r="G34" s="30"/>
      <c r="H34" s="31" t="s">
        <v>19</v>
      </c>
      <c r="I34" s="30"/>
      <c r="J34" s="29" t="s">
        <v>19</v>
      </c>
      <c r="K34" s="30"/>
      <c r="L34" s="29">
        <v>50554</v>
      </c>
      <c r="M34" s="30"/>
    </row>
    <row r="35" spans="1:13" s="28" customFormat="1" ht="12" customHeight="1">
      <c r="A35" s="32"/>
      <c r="B35" s="43" t="s">
        <v>43</v>
      </c>
      <c r="C35" s="37">
        <v>2208.2276910764303</v>
      </c>
      <c r="D35" s="37">
        <v>1777.8901163723917</v>
      </c>
      <c r="E35" s="38"/>
      <c r="F35" s="37">
        <v>96.3750935568927</v>
      </c>
      <c r="G35" s="38"/>
      <c r="H35" s="39" t="s">
        <v>19</v>
      </c>
      <c r="I35" s="38"/>
      <c r="J35" s="37" t="s">
        <v>19</v>
      </c>
      <c r="K35" s="38"/>
      <c r="L35" s="37">
        <v>3209755</v>
      </c>
      <c r="M35" s="38"/>
    </row>
    <row r="36" spans="1:13" s="28" customFormat="1" ht="12" customHeight="1">
      <c r="A36" s="35"/>
      <c r="B36" s="35"/>
      <c r="C36" s="35"/>
      <c r="D36" s="35"/>
      <c r="E36" s="40"/>
      <c r="F36" s="35"/>
      <c r="G36" s="40"/>
      <c r="H36" s="41"/>
      <c r="I36" s="40"/>
      <c r="J36" s="35"/>
      <c r="K36" s="40"/>
      <c r="L36" s="35"/>
      <c r="M36" s="40"/>
    </row>
    <row r="37" spans="1:13" s="24" customFormat="1" ht="12" customHeight="1">
      <c r="A37" s="342" t="s">
        <v>44</v>
      </c>
      <c r="B37" s="342"/>
      <c r="C37" s="25">
        <v>2423.338931548205</v>
      </c>
      <c r="D37" s="25">
        <v>2643.992405308743</v>
      </c>
      <c r="E37" s="26"/>
      <c r="F37" s="25">
        <v>93.6871231115362</v>
      </c>
      <c r="G37" s="26"/>
      <c r="H37" s="27" t="s">
        <v>19</v>
      </c>
      <c r="I37" s="26"/>
      <c r="J37" s="25" t="s">
        <v>19</v>
      </c>
      <c r="K37" s="26"/>
      <c r="L37" s="25">
        <v>10306681</v>
      </c>
      <c r="M37" s="26"/>
    </row>
    <row r="38" spans="1:13" s="28" customFormat="1" ht="12" customHeight="1">
      <c r="A38" s="343" t="s">
        <v>45</v>
      </c>
      <c r="B38" s="343"/>
      <c r="C38" s="29">
        <v>2419.698559070563</v>
      </c>
      <c r="D38" s="29">
        <v>2675.000528246697</v>
      </c>
      <c r="E38" s="30"/>
      <c r="F38" s="29">
        <v>94.43736090822642</v>
      </c>
      <c r="G38" s="30"/>
      <c r="H38" s="31" t="s">
        <v>19</v>
      </c>
      <c r="I38" s="30"/>
      <c r="J38" s="29" t="s">
        <v>19</v>
      </c>
      <c r="K38" s="30"/>
      <c r="L38" s="29">
        <v>9058217</v>
      </c>
      <c r="M38" s="30"/>
    </row>
    <row r="39" spans="1:13" s="28" customFormat="1" ht="12" customHeight="1">
      <c r="A39" s="344" t="s">
        <v>46</v>
      </c>
      <c r="B39" s="344"/>
      <c r="C39" s="37">
        <v>2447.6893187552564</v>
      </c>
      <c r="D39" s="37">
        <v>7206.809552429667</v>
      </c>
      <c r="E39" s="38"/>
      <c r="F39" s="37">
        <v>88.71521822652399</v>
      </c>
      <c r="G39" s="38"/>
      <c r="H39" s="39" t="s">
        <v>19</v>
      </c>
      <c r="I39" s="38"/>
      <c r="J39" s="37" t="s">
        <v>19</v>
      </c>
      <c r="K39" s="38"/>
      <c r="L39" s="37">
        <v>1248464</v>
      </c>
      <c r="M39" s="38"/>
    </row>
    <row r="40" spans="1:13" s="28" customFormat="1" ht="12" customHeight="1">
      <c r="A40" s="35"/>
      <c r="B40" s="35"/>
      <c r="C40" s="35"/>
      <c r="D40" s="35"/>
      <c r="E40" s="40"/>
      <c r="F40" s="35"/>
      <c r="G40" s="40"/>
      <c r="H40" s="41"/>
      <c r="I40" s="40"/>
      <c r="J40" s="35"/>
      <c r="K40" s="40"/>
      <c r="L40" s="35"/>
      <c r="M40" s="40"/>
    </row>
    <row r="41" spans="1:13" s="24" customFormat="1" ht="12" customHeight="1">
      <c r="A41" s="342" t="s">
        <v>47</v>
      </c>
      <c r="B41" s="342"/>
      <c r="C41" s="25">
        <v>4742.010302962715</v>
      </c>
      <c r="D41" s="25">
        <v>4406.744531685903</v>
      </c>
      <c r="E41" s="26"/>
      <c r="F41" s="25">
        <v>72.8238585587711</v>
      </c>
      <c r="G41" s="26"/>
      <c r="H41" s="27" t="s">
        <v>19</v>
      </c>
      <c r="I41" s="26"/>
      <c r="J41" s="25" t="s">
        <v>19</v>
      </c>
      <c r="K41" s="26"/>
      <c r="L41" s="25">
        <v>-35687206</v>
      </c>
      <c r="M41" s="26"/>
    </row>
    <row r="42" spans="1:13" s="28" customFormat="1" ht="12" customHeight="1">
      <c r="A42" s="343" t="s">
        <v>48</v>
      </c>
      <c r="B42" s="343"/>
      <c r="C42" s="29">
        <v>5496.054501129074</v>
      </c>
      <c r="D42" s="29">
        <v>4376.53396542526</v>
      </c>
      <c r="E42" s="30"/>
      <c r="F42" s="29">
        <v>71.1142857312656</v>
      </c>
      <c r="G42" s="30"/>
      <c r="H42" s="31" t="s">
        <v>19</v>
      </c>
      <c r="I42" s="30"/>
      <c r="J42" s="31" t="s">
        <v>19</v>
      </c>
      <c r="K42" s="30"/>
      <c r="L42" s="29">
        <v>-37418273</v>
      </c>
      <c r="M42" s="30"/>
    </row>
    <row r="43" spans="1:13" s="28" customFormat="1" ht="12" customHeight="1">
      <c r="A43" s="346" t="s">
        <v>49</v>
      </c>
      <c r="B43" s="346"/>
      <c r="C43" s="29">
        <v>3498.0665166987524</v>
      </c>
      <c r="D43" s="29">
        <v>4642.688314672953</v>
      </c>
      <c r="E43" s="30"/>
      <c r="F43" s="29">
        <v>78.82241729358206</v>
      </c>
      <c r="G43" s="30"/>
      <c r="H43" s="31" t="s">
        <v>19</v>
      </c>
      <c r="I43" s="30"/>
      <c r="J43" s="31" t="s">
        <v>19</v>
      </c>
      <c r="K43" s="30"/>
      <c r="L43" s="29">
        <v>1132978</v>
      </c>
      <c r="M43" s="30"/>
    </row>
    <row r="44" spans="1:13" s="28" customFormat="1" ht="12" customHeight="1">
      <c r="A44" s="43"/>
      <c r="B44" s="33" t="s">
        <v>50</v>
      </c>
      <c r="C44" s="29">
        <v>4438.247562117087</v>
      </c>
      <c r="D44" s="29">
        <v>3763.7672988553763</v>
      </c>
      <c r="E44" s="30"/>
      <c r="F44" s="29">
        <v>73.19569905768152</v>
      </c>
      <c r="G44" s="30"/>
      <c r="H44" s="31" t="s">
        <v>19</v>
      </c>
      <c r="I44" s="30"/>
      <c r="J44" s="31" t="s">
        <v>19</v>
      </c>
      <c r="K44" s="30"/>
      <c r="L44" s="29">
        <v>-1756535</v>
      </c>
      <c r="M44" s="30"/>
    </row>
    <row r="45" spans="1:13" s="28" customFormat="1" ht="12" customHeight="1">
      <c r="A45" s="43"/>
      <c r="B45" s="33" t="s">
        <v>51</v>
      </c>
      <c r="C45" s="29">
        <v>2632.018597615234</v>
      </c>
      <c r="D45" s="29">
        <v>4514.95119463334</v>
      </c>
      <c r="E45" s="30"/>
      <c r="F45" s="29">
        <v>88.37655051714772</v>
      </c>
      <c r="G45" s="30"/>
      <c r="H45" s="31" t="s">
        <v>19</v>
      </c>
      <c r="I45" s="30"/>
      <c r="J45" s="31" t="s">
        <v>19</v>
      </c>
      <c r="K45" s="30"/>
      <c r="L45" s="29">
        <v>2082457</v>
      </c>
      <c r="M45" s="30"/>
    </row>
    <row r="46" spans="1:13" s="28" customFormat="1" ht="12" customHeight="1">
      <c r="A46" s="43"/>
      <c r="B46" s="34" t="s">
        <v>52</v>
      </c>
      <c r="C46" s="29">
        <v>2041.9148230088495</v>
      </c>
      <c r="D46" s="29">
        <v>17773.714751929438</v>
      </c>
      <c r="E46" s="30"/>
      <c r="F46" s="29">
        <v>100</v>
      </c>
      <c r="G46" s="30"/>
      <c r="H46" s="31" t="s">
        <v>19</v>
      </c>
      <c r="I46" s="30"/>
      <c r="J46" s="31" t="s">
        <v>19</v>
      </c>
      <c r="K46" s="30"/>
      <c r="L46" s="29">
        <v>807056</v>
      </c>
      <c r="M46" s="30"/>
    </row>
    <row r="47" spans="1:13" s="28" customFormat="1" ht="12" customHeight="1">
      <c r="A47" s="343" t="s">
        <v>53</v>
      </c>
      <c r="B47" s="343"/>
      <c r="C47" s="29">
        <v>3010.740150462963</v>
      </c>
      <c r="D47" s="29">
        <v>4271.981567334982</v>
      </c>
      <c r="E47" s="30"/>
      <c r="F47" s="29">
        <v>79.47483176557326</v>
      </c>
      <c r="G47" s="30"/>
      <c r="H47" s="31" t="s">
        <v>19</v>
      </c>
      <c r="I47" s="30"/>
      <c r="J47" s="31" t="s">
        <v>19</v>
      </c>
      <c r="K47" s="30"/>
      <c r="L47" s="29">
        <v>598089</v>
      </c>
      <c r="M47" s="30"/>
    </row>
    <row r="48" spans="1:13" s="28" customFormat="1" ht="12" customHeight="1">
      <c r="A48" s="43"/>
      <c r="B48" s="33" t="s">
        <v>54</v>
      </c>
      <c r="C48" s="29">
        <v>2429.3477421844846</v>
      </c>
      <c r="D48" s="29">
        <v>6906.281725214677</v>
      </c>
      <c r="E48" s="30"/>
      <c r="F48" s="29">
        <v>94.40519396992686</v>
      </c>
      <c r="G48" s="30"/>
      <c r="H48" s="31" t="s">
        <v>19</v>
      </c>
      <c r="I48" s="30"/>
      <c r="J48" s="31" t="s">
        <v>19</v>
      </c>
      <c r="K48" s="30"/>
      <c r="L48" s="29">
        <v>578328</v>
      </c>
      <c r="M48" s="30"/>
    </row>
    <row r="49" spans="1:13" s="28" customFormat="1" ht="12" customHeight="1">
      <c r="A49" s="43"/>
      <c r="B49" s="33" t="s">
        <v>55</v>
      </c>
      <c r="C49" s="29">
        <v>2617.7477614461905</v>
      </c>
      <c r="D49" s="29">
        <v>2814.668534180177</v>
      </c>
      <c r="E49" s="30"/>
      <c r="F49" s="29">
        <v>88.44945953400696</v>
      </c>
      <c r="G49" s="30"/>
      <c r="H49" s="31" t="s">
        <v>19</v>
      </c>
      <c r="I49" s="30"/>
      <c r="J49" s="31" t="s">
        <v>19</v>
      </c>
      <c r="K49" s="30"/>
      <c r="L49" s="29">
        <v>1388359</v>
      </c>
      <c r="M49" s="30"/>
    </row>
    <row r="50" spans="1:13" s="28" customFormat="1" ht="12" customHeight="1">
      <c r="A50" s="43"/>
      <c r="B50" s="43" t="s">
        <v>56</v>
      </c>
      <c r="C50" s="37">
        <v>3303.521638655462</v>
      </c>
      <c r="D50" s="37">
        <v>4420.092752424631</v>
      </c>
      <c r="E50" s="38"/>
      <c r="F50" s="37">
        <v>74.60977808967542</v>
      </c>
      <c r="G50" s="38"/>
      <c r="H50" s="39" t="s">
        <v>19</v>
      </c>
      <c r="I50" s="38"/>
      <c r="J50" s="37" t="s">
        <v>19</v>
      </c>
      <c r="K50" s="38"/>
      <c r="L50" s="37">
        <v>-1368598</v>
      </c>
      <c r="M50" s="38"/>
    </row>
    <row r="51" spans="1:13" s="28" customFormat="1" ht="12" customHeight="1">
      <c r="A51" s="34"/>
      <c r="B51" s="34"/>
      <c r="C51" s="34"/>
      <c r="D51" s="34"/>
      <c r="E51" s="45"/>
      <c r="F51" s="34"/>
      <c r="G51" s="45"/>
      <c r="H51" s="46"/>
      <c r="I51" s="45"/>
      <c r="J51" s="34"/>
      <c r="K51" s="45"/>
      <c r="L51" s="34"/>
      <c r="M51" s="45"/>
    </row>
    <row r="52" spans="1:13" s="24" customFormat="1" ht="12" customHeight="1">
      <c r="A52" s="342" t="s">
        <v>57</v>
      </c>
      <c r="B52" s="342"/>
      <c r="C52" s="25">
        <v>3487.217458808022</v>
      </c>
      <c r="D52" s="25">
        <v>2777.1163297027674</v>
      </c>
      <c r="E52" s="26"/>
      <c r="F52" s="25">
        <v>79.76832275450838</v>
      </c>
      <c r="G52" s="26"/>
      <c r="H52" s="27" t="s">
        <v>19</v>
      </c>
      <c r="I52" s="26"/>
      <c r="J52" s="25" t="s">
        <v>19</v>
      </c>
      <c r="K52" s="26"/>
      <c r="L52" s="25">
        <v>561574</v>
      </c>
      <c r="M52" s="26"/>
    </row>
    <row r="53" spans="1:13" s="28" customFormat="1" ht="12" customHeight="1">
      <c r="A53" s="343" t="s">
        <v>58</v>
      </c>
      <c r="B53" s="343"/>
      <c r="C53" s="29">
        <v>3301.829855321895</v>
      </c>
      <c r="D53" s="29">
        <v>2379.7563741253143</v>
      </c>
      <c r="E53" s="30"/>
      <c r="F53" s="29">
        <v>86.82363146443404</v>
      </c>
      <c r="G53" s="30"/>
      <c r="H53" s="31" t="s">
        <v>19</v>
      </c>
      <c r="I53" s="30"/>
      <c r="J53" s="29" t="s">
        <v>19</v>
      </c>
      <c r="K53" s="30"/>
      <c r="L53" s="29">
        <v>-403471</v>
      </c>
      <c r="M53" s="30"/>
    </row>
    <row r="54" spans="1:13" s="28" customFormat="1" ht="12" customHeight="1">
      <c r="A54" s="343" t="s">
        <v>59</v>
      </c>
      <c r="B54" s="343"/>
      <c r="C54" s="29">
        <v>3658.9128340757234</v>
      </c>
      <c r="D54" s="29">
        <v>2828.396788311689</v>
      </c>
      <c r="E54" s="30"/>
      <c r="F54" s="29">
        <v>75.13907715928781</v>
      </c>
      <c r="G54" s="30"/>
      <c r="H54" s="31" t="s">
        <v>19</v>
      </c>
      <c r="I54" s="30"/>
      <c r="J54" s="29" t="s">
        <v>19</v>
      </c>
      <c r="K54" s="30"/>
      <c r="L54" s="29">
        <v>239129</v>
      </c>
      <c r="M54" s="30"/>
    </row>
    <row r="55" spans="1:13" s="28" customFormat="1" ht="12" customHeight="1">
      <c r="A55" s="344" t="s">
        <v>60</v>
      </c>
      <c r="B55" s="344"/>
      <c r="C55" s="37">
        <v>3036.1391959798993</v>
      </c>
      <c r="D55" s="37">
        <v>4239.806694957563</v>
      </c>
      <c r="E55" s="38"/>
      <c r="F55" s="37">
        <v>86.6852189942996</v>
      </c>
      <c r="G55" s="38"/>
      <c r="H55" s="39" t="s">
        <v>19</v>
      </c>
      <c r="I55" s="38"/>
      <c r="J55" s="37" t="s">
        <v>19</v>
      </c>
      <c r="K55" s="38"/>
      <c r="L55" s="37">
        <v>725916</v>
      </c>
      <c r="M55" s="38"/>
    </row>
    <row r="56" spans="1:13" s="28" customFormat="1" ht="12" customHeight="1">
      <c r="A56" s="43"/>
      <c r="B56" s="36"/>
      <c r="C56" s="47"/>
      <c r="D56" s="47"/>
      <c r="E56" s="48"/>
      <c r="F56" s="47"/>
      <c r="G56" s="48"/>
      <c r="H56" s="49"/>
      <c r="I56" s="48"/>
      <c r="J56" s="47"/>
      <c r="K56" s="48"/>
      <c r="L56" s="47"/>
      <c r="M56" s="48"/>
    </row>
    <row r="57" spans="1:13" s="28" customFormat="1" ht="12" customHeight="1">
      <c r="A57" s="342" t="s">
        <v>61</v>
      </c>
      <c r="B57" s="342"/>
      <c r="C57" s="25">
        <v>3546.9114390112622</v>
      </c>
      <c r="D57" s="25">
        <v>2604.168582665845</v>
      </c>
      <c r="E57" s="26"/>
      <c r="F57" s="25">
        <v>79.20015455631302</v>
      </c>
      <c r="G57" s="26"/>
      <c r="H57" s="27" t="s">
        <v>19</v>
      </c>
      <c r="I57" s="26"/>
      <c r="J57" s="25" t="s">
        <v>19</v>
      </c>
      <c r="K57" s="26"/>
      <c r="L57" s="25">
        <v>-132895</v>
      </c>
      <c r="M57" s="26"/>
    </row>
    <row r="58" spans="1:13" s="28" customFormat="1" ht="12" customHeight="1">
      <c r="A58" s="343" t="s">
        <v>62</v>
      </c>
      <c r="B58" s="343"/>
      <c r="C58" s="29">
        <v>2621.4201983769162</v>
      </c>
      <c r="D58" s="29">
        <v>-78.55057777777778</v>
      </c>
      <c r="E58" s="30"/>
      <c r="F58" s="29">
        <v>70</v>
      </c>
      <c r="G58" s="30">
        <v>5</v>
      </c>
      <c r="H58" s="31">
        <v>108.8</v>
      </c>
      <c r="I58" s="30">
        <v>5</v>
      </c>
      <c r="J58" s="29">
        <v>63</v>
      </c>
      <c r="K58" s="30">
        <v>5</v>
      </c>
      <c r="L58" s="29">
        <v>166104</v>
      </c>
      <c r="M58" s="30"/>
    </row>
    <row r="59" spans="1:13" s="28" customFormat="1" ht="12" customHeight="1">
      <c r="A59" s="343" t="s">
        <v>63</v>
      </c>
      <c r="B59" s="343"/>
      <c r="C59" s="29">
        <v>3257.154285714286</v>
      </c>
      <c r="D59" s="29">
        <v>2869.67278693264</v>
      </c>
      <c r="E59" s="30"/>
      <c r="F59" s="29">
        <v>85</v>
      </c>
      <c r="G59" s="30"/>
      <c r="H59" s="31">
        <v>93.99</v>
      </c>
      <c r="I59" s="30"/>
      <c r="J59" s="29">
        <v>53</v>
      </c>
      <c r="K59" s="30"/>
      <c r="L59" s="29">
        <v>-39930</v>
      </c>
      <c r="M59" s="30"/>
    </row>
    <row r="60" spans="1:13" s="28" customFormat="1" ht="12" customHeight="1">
      <c r="A60" s="343" t="s">
        <v>64</v>
      </c>
      <c r="B60" s="343"/>
      <c r="C60" s="29">
        <v>3235.9627228525123</v>
      </c>
      <c r="D60" s="29">
        <v>735.5261637239165</v>
      </c>
      <c r="E60" s="30"/>
      <c r="F60" s="29">
        <v>75</v>
      </c>
      <c r="G60" s="30"/>
      <c r="H60" s="31">
        <v>106.22</v>
      </c>
      <c r="I60" s="30"/>
      <c r="J60" s="29">
        <v>61</v>
      </c>
      <c r="K60" s="30"/>
      <c r="L60" s="29">
        <v>-23688</v>
      </c>
      <c r="M60" s="30"/>
    </row>
    <row r="61" spans="1:13" s="28" customFormat="1" ht="12" customHeight="1">
      <c r="A61" s="343" t="s">
        <v>65</v>
      </c>
      <c r="B61" s="343"/>
      <c r="C61" s="29">
        <v>2301.3571428571427</v>
      </c>
      <c r="D61" s="29">
        <v>13567.458287292819</v>
      </c>
      <c r="E61" s="30"/>
      <c r="F61" s="29">
        <v>100</v>
      </c>
      <c r="G61" s="30"/>
      <c r="H61" s="31">
        <v>63.24</v>
      </c>
      <c r="I61" s="30"/>
      <c r="J61" s="29">
        <v>32</v>
      </c>
      <c r="K61" s="30"/>
      <c r="L61" s="29">
        <v>39826</v>
      </c>
      <c r="M61" s="30"/>
    </row>
    <row r="62" spans="1:13" s="28" customFormat="1" ht="12" customHeight="1">
      <c r="A62" s="343" t="s">
        <v>66</v>
      </c>
      <c r="B62" s="343"/>
      <c r="C62" s="29">
        <v>1857.8762376237623</v>
      </c>
      <c r="D62" s="29">
        <v>16672.554020618558</v>
      </c>
      <c r="E62" s="30"/>
      <c r="F62" s="29">
        <v>100</v>
      </c>
      <c r="G62" s="30"/>
      <c r="H62" s="31">
        <v>54.12</v>
      </c>
      <c r="I62" s="30"/>
      <c r="J62" s="29">
        <v>26</v>
      </c>
      <c r="K62" s="30"/>
      <c r="L62" s="29">
        <v>134132</v>
      </c>
      <c r="M62" s="30"/>
    </row>
    <row r="63" spans="1:13" s="28" customFormat="1" ht="12" customHeight="1">
      <c r="A63" s="380" t="s">
        <v>67</v>
      </c>
      <c r="B63" s="380"/>
      <c r="C63" s="29">
        <v>2546.523076923077</v>
      </c>
      <c r="D63" s="29">
        <v>11079.435797546012</v>
      </c>
      <c r="E63" s="30"/>
      <c r="F63" s="29">
        <v>100</v>
      </c>
      <c r="G63" s="30"/>
      <c r="H63" s="31">
        <v>59.01</v>
      </c>
      <c r="I63" s="30"/>
      <c r="J63" s="29">
        <v>29</v>
      </c>
      <c r="K63" s="30"/>
      <c r="L63" s="29">
        <v>219215</v>
      </c>
      <c r="M63" s="30"/>
    </row>
    <row r="64" spans="1:13" s="28" customFormat="1" ht="12" customHeight="1">
      <c r="A64" s="343" t="s">
        <v>68</v>
      </c>
      <c r="B64" s="343"/>
      <c r="C64" s="29">
        <v>2082.0509138381203</v>
      </c>
      <c r="D64" s="29">
        <v>1793.452127388535</v>
      </c>
      <c r="E64" s="30"/>
      <c r="F64" s="29">
        <v>70</v>
      </c>
      <c r="G64" s="30">
        <v>5</v>
      </c>
      <c r="H64" s="31">
        <v>108.8</v>
      </c>
      <c r="I64" s="30">
        <v>5</v>
      </c>
      <c r="J64" s="29">
        <v>63</v>
      </c>
      <c r="K64" s="30">
        <v>5</v>
      </c>
      <c r="L64" s="29">
        <v>0</v>
      </c>
      <c r="M64" s="30"/>
    </row>
    <row r="65" spans="1:13" s="28" customFormat="1" ht="12" customHeight="1">
      <c r="A65" s="343" t="s">
        <v>69</v>
      </c>
      <c r="B65" s="343"/>
      <c r="C65" s="29">
        <v>3393.7771921418303</v>
      </c>
      <c r="D65" s="29">
        <v>646.1259191349319</v>
      </c>
      <c r="E65" s="30"/>
      <c r="F65" s="29">
        <v>80</v>
      </c>
      <c r="G65" s="30"/>
      <c r="H65" s="31">
        <v>95.43</v>
      </c>
      <c r="I65" s="30"/>
      <c r="J65" s="29">
        <v>54</v>
      </c>
      <c r="K65" s="30"/>
      <c r="L65" s="29">
        <v>31610</v>
      </c>
      <c r="M65" s="30"/>
    </row>
    <row r="66" spans="1:13" s="28" customFormat="1" ht="12" customHeight="1">
      <c r="A66" s="343" t="s">
        <v>70</v>
      </c>
      <c r="B66" s="343"/>
      <c r="C66" s="29">
        <v>3943.2198379541715</v>
      </c>
      <c r="D66" s="29">
        <v>1351.7575719333681</v>
      </c>
      <c r="E66" s="30"/>
      <c r="F66" s="29">
        <v>85</v>
      </c>
      <c r="G66" s="30"/>
      <c r="H66" s="31">
        <v>107.08</v>
      </c>
      <c r="I66" s="30"/>
      <c r="J66" s="29">
        <v>61</v>
      </c>
      <c r="K66" s="30"/>
      <c r="L66" s="29">
        <v>-1155401</v>
      </c>
      <c r="M66" s="30"/>
    </row>
    <row r="67" spans="1:13" s="28" customFormat="1" ht="12" customHeight="1">
      <c r="A67" s="343" t="s">
        <v>71</v>
      </c>
      <c r="B67" s="343"/>
      <c r="C67" s="29">
        <v>2681.7408560311283</v>
      </c>
      <c r="D67" s="29">
        <v>2556.457973025048</v>
      </c>
      <c r="E67" s="30"/>
      <c r="F67" s="29">
        <v>85</v>
      </c>
      <c r="G67" s="30"/>
      <c r="H67" s="31">
        <v>93.37</v>
      </c>
      <c r="I67" s="30"/>
      <c r="J67" s="29">
        <v>52</v>
      </c>
      <c r="K67" s="30"/>
      <c r="L67" s="29">
        <v>348880</v>
      </c>
      <c r="M67" s="30"/>
    </row>
    <row r="68" spans="1:13" s="28" customFormat="1" ht="12" customHeight="1">
      <c r="A68" s="343" t="s">
        <v>72</v>
      </c>
      <c r="B68" s="343"/>
      <c r="C68" s="29">
        <v>2260.741585233442</v>
      </c>
      <c r="D68" s="29">
        <v>2725.3550107758624</v>
      </c>
      <c r="E68" s="30"/>
      <c r="F68" s="29">
        <v>70</v>
      </c>
      <c r="G68" s="30">
        <v>5</v>
      </c>
      <c r="H68" s="31">
        <v>108.8</v>
      </c>
      <c r="I68" s="30">
        <v>5</v>
      </c>
      <c r="J68" s="29">
        <v>63</v>
      </c>
      <c r="K68" s="30">
        <v>5</v>
      </c>
      <c r="L68" s="29">
        <v>0</v>
      </c>
      <c r="M68" s="30"/>
    </row>
    <row r="69" spans="1:13" s="28" customFormat="1" ht="12" customHeight="1">
      <c r="A69" s="343" t="s">
        <v>73</v>
      </c>
      <c r="B69" s="343"/>
      <c r="C69" s="29">
        <v>2291.268382352941</v>
      </c>
      <c r="D69" s="29">
        <v>1945.2161358173075</v>
      </c>
      <c r="E69" s="30"/>
      <c r="F69" s="29">
        <v>90</v>
      </c>
      <c r="G69" s="30"/>
      <c r="H69" s="31">
        <v>77.82</v>
      </c>
      <c r="I69" s="30"/>
      <c r="J69" s="29">
        <v>42</v>
      </c>
      <c r="K69" s="30"/>
      <c r="L69" s="29">
        <v>191132</v>
      </c>
      <c r="M69" s="30"/>
    </row>
    <row r="70" spans="1:13" s="28" customFormat="1" ht="12" customHeight="1">
      <c r="A70" s="343" t="s">
        <v>74</v>
      </c>
      <c r="B70" s="343"/>
      <c r="C70" s="29">
        <v>6119.432396386061</v>
      </c>
      <c r="D70" s="29">
        <v>2621.6216738443873</v>
      </c>
      <c r="E70" s="30"/>
      <c r="F70" s="29">
        <v>70</v>
      </c>
      <c r="G70" s="30">
        <v>5</v>
      </c>
      <c r="H70" s="31">
        <v>108.8</v>
      </c>
      <c r="I70" s="30">
        <v>5</v>
      </c>
      <c r="J70" s="29">
        <v>63</v>
      </c>
      <c r="K70" s="30">
        <v>5</v>
      </c>
      <c r="L70" s="29">
        <v>-1604275</v>
      </c>
      <c r="M70" s="30"/>
    </row>
    <row r="71" spans="1:13" s="28" customFormat="1" ht="12" customHeight="1">
      <c r="A71" s="343" t="s">
        <v>75</v>
      </c>
      <c r="B71" s="343"/>
      <c r="C71" s="29">
        <v>2350.7987421383646</v>
      </c>
      <c r="D71" s="29">
        <v>6849.456543209876</v>
      </c>
      <c r="E71" s="30"/>
      <c r="F71" s="29">
        <v>100</v>
      </c>
      <c r="G71" s="30"/>
      <c r="H71" s="31">
        <v>70.63</v>
      </c>
      <c r="I71" s="30"/>
      <c r="J71" s="29">
        <v>37</v>
      </c>
      <c r="K71" s="30"/>
      <c r="L71" s="29">
        <v>135055</v>
      </c>
      <c r="M71" s="30"/>
    </row>
    <row r="72" spans="1:13" s="28" customFormat="1" ht="12" customHeight="1">
      <c r="A72" s="343" t="s">
        <v>76</v>
      </c>
      <c r="B72" s="343"/>
      <c r="C72" s="29">
        <v>2526.0247227356745</v>
      </c>
      <c r="D72" s="29">
        <v>2581.4874645030427</v>
      </c>
      <c r="E72" s="30"/>
      <c r="F72" s="29">
        <v>88</v>
      </c>
      <c r="G72" s="30"/>
      <c r="H72" s="31">
        <v>91.62</v>
      </c>
      <c r="I72" s="30"/>
      <c r="J72" s="29">
        <v>51</v>
      </c>
      <c r="K72" s="30"/>
      <c r="L72" s="29">
        <v>480886</v>
      </c>
      <c r="M72" s="30"/>
    </row>
    <row r="73" spans="1:13" s="28" customFormat="1" ht="12" customHeight="1">
      <c r="A73" s="343" t="s">
        <v>77</v>
      </c>
      <c r="B73" s="343"/>
      <c r="C73" s="29">
        <v>2911.7738619676948</v>
      </c>
      <c r="D73" s="29">
        <v>2277.8476339285717</v>
      </c>
      <c r="E73" s="30"/>
      <c r="F73" s="29">
        <v>95</v>
      </c>
      <c r="G73" s="30"/>
      <c r="H73" s="31">
        <v>81.2</v>
      </c>
      <c r="I73" s="30"/>
      <c r="J73" s="29">
        <v>44</v>
      </c>
      <c r="K73" s="30"/>
      <c r="L73" s="29">
        <v>112234</v>
      </c>
      <c r="M73" s="30"/>
    </row>
    <row r="74" spans="1:13" s="28" customFormat="1" ht="12" customHeight="1">
      <c r="A74" s="343" t="s">
        <v>78</v>
      </c>
      <c r="B74" s="343"/>
      <c r="C74" s="29">
        <v>2666.511848341232</v>
      </c>
      <c r="D74" s="29">
        <v>5402.87360576923</v>
      </c>
      <c r="E74" s="30"/>
      <c r="F74" s="29">
        <v>100</v>
      </c>
      <c r="G74" s="30"/>
      <c r="H74" s="31">
        <v>61.93</v>
      </c>
      <c r="I74" s="30"/>
      <c r="J74" s="29">
        <v>31</v>
      </c>
      <c r="K74" s="30"/>
      <c r="L74" s="29">
        <v>154796</v>
      </c>
      <c r="M74" s="30"/>
    </row>
    <row r="75" spans="1:13" s="28" customFormat="1" ht="12" customHeight="1">
      <c r="A75" s="343" t="s">
        <v>79</v>
      </c>
      <c r="B75" s="343"/>
      <c r="C75" s="29">
        <v>3432.638773819387</v>
      </c>
      <c r="D75" s="29">
        <v>1111.3013625</v>
      </c>
      <c r="E75" s="30"/>
      <c r="F75" s="29">
        <v>78</v>
      </c>
      <c r="G75" s="30"/>
      <c r="H75" s="31">
        <v>96.43</v>
      </c>
      <c r="I75" s="30"/>
      <c r="J75" s="29">
        <v>54</v>
      </c>
      <c r="K75" s="30"/>
      <c r="L75" s="29">
        <v>0</v>
      </c>
      <c r="M75" s="30"/>
    </row>
    <row r="76" spans="1:13" s="28" customFormat="1" ht="12" customHeight="1">
      <c r="A76" s="343" t="s">
        <v>80</v>
      </c>
      <c r="B76" s="343"/>
      <c r="C76" s="29">
        <v>3995.494397759104</v>
      </c>
      <c r="D76" s="29">
        <v>4681.357151724138</v>
      </c>
      <c r="E76" s="30"/>
      <c r="F76" s="29">
        <v>70</v>
      </c>
      <c r="G76" s="30">
        <v>5</v>
      </c>
      <c r="H76" s="31">
        <v>108.8</v>
      </c>
      <c r="I76" s="30">
        <v>5</v>
      </c>
      <c r="J76" s="29">
        <v>63</v>
      </c>
      <c r="K76" s="30">
        <v>5</v>
      </c>
      <c r="L76" s="29">
        <v>0</v>
      </c>
      <c r="M76" s="30"/>
    </row>
    <row r="77" spans="1:13" s="28" customFormat="1" ht="12" customHeight="1">
      <c r="A77" s="343" t="s">
        <v>81</v>
      </c>
      <c r="B77" s="343"/>
      <c r="C77" s="29">
        <v>2311.392813393222</v>
      </c>
      <c r="D77" s="29">
        <v>4814.760898468979</v>
      </c>
      <c r="E77" s="30"/>
      <c r="F77" s="29">
        <v>85</v>
      </c>
      <c r="G77" s="30"/>
      <c r="H77" s="31">
        <v>83.27</v>
      </c>
      <c r="I77" s="30"/>
      <c r="J77" s="29">
        <v>46</v>
      </c>
      <c r="K77" s="30"/>
      <c r="L77" s="29">
        <v>449372</v>
      </c>
      <c r="M77" s="30"/>
    </row>
    <row r="78" spans="1:13" s="28" customFormat="1" ht="12" customHeight="1">
      <c r="A78" s="343" t="s">
        <v>82</v>
      </c>
      <c r="B78" s="343"/>
      <c r="C78" s="29">
        <v>2855.1746575342468</v>
      </c>
      <c r="D78" s="29">
        <v>12260.94956375839</v>
      </c>
      <c r="E78" s="30"/>
      <c r="F78" s="29">
        <v>100</v>
      </c>
      <c r="G78" s="30"/>
      <c r="H78" s="31">
        <v>79</v>
      </c>
      <c r="I78" s="30"/>
      <c r="J78" s="29">
        <v>43</v>
      </c>
      <c r="K78" s="30"/>
      <c r="L78" s="29">
        <v>34103</v>
      </c>
      <c r="M78" s="30"/>
    </row>
    <row r="79" spans="1:13" s="28" customFormat="1" ht="12" customHeight="1">
      <c r="A79" s="343" t="s">
        <v>83</v>
      </c>
      <c r="B79" s="343"/>
      <c r="C79" s="29">
        <v>3448.6873296007793</v>
      </c>
      <c r="D79" s="29">
        <v>1847.684294948528</v>
      </c>
      <c r="E79" s="30"/>
      <c r="F79" s="29">
        <v>70</v>
      </c>
      <c r="G79" s="30"/>
      <c r="H79" s="31">
        <v>103.9</v>
      </c>
      <c r="I79" s="30"/>
      <c r="J79" s="29">
        <v>59</v>
      </c>
      <c r="K79" s="30"/>
      <c r="L79" s="29">
        <v>-87446</v>
      </c>
      <c r="M79" s="30"/>
    </row>
    <row r="80" spans="1:13" s="28" customFormat="1" ht="12" customHeight="1">
      <c r="A80" s="343" t="s">
        <v>84</v>
      </c>
      <c r="B80" s="343"/>
      <c r="C80" s="29">
        <v>3298.0539906103286</v>
      </c>
      <c r="D80" s="29">
        <v>3330.264054054054</v>
      </c>
      <c r="E80" s="30"/>
      <c r="F80" s="29">
        <v>70</v>
      </c>
      <c r="G80" s="30">
        <v>5</v>
      </c>
      <c r="H80" s="31">
        <v>108.8</v>
      </c>
      <c r="I80" s="30">
        <v>5</v>
      </c>
      <c r="J80" s="29">
        <v>63</v>
      </c>
      <c r="K80" s="30">
        <v>5</v>
      </c>
      <c r="L80" s="29">
        <v>-30474</v>
      </c>
      <c r="M80" s="30"/>
    </row>
    <row r="81" spans="1:13" s="28" customFormat="1" ht="12" customHeight="1">
      <c r="A81" s="344" t="s">
        <v>85</v>
      </c>
      <c r="B81" s="344"/>
      <c r="C81" s="37">
        <v>2760.2072575017446</v>
      </c>
      <c r="D81" s="37">
        <v>4295.013453981384</v>
      </c>
      <c r="E81" s="38"/>
      <c r="F81" s="37">
        <v>95</v>
      </c>
      <c r="G81" s="38"/>
      <c r="H81" s="39">
        <v>87.79</v>
      </c>
      <c r="I81" s="38"/>
      <c r="J81" s="37">
        <v>49</v>
      </c>
      <c r="K81" s="38"/>
      <c r="L81" s="37">
        <v>310974</v>
      </c>
      <c r="M81" s="38"/>
    </row>
    <row r="82" spans="1:13" s="28" customFormat="1" ht="12" customHeight="1">
      <c r="A82" s="34"/>
      <c r="B82" s="34"/>
      <c r="C82" s="34"/>
      <c r="D82" s="34"/>
      <c r="E82" s="45"/>
      <c r="F82" s="34"/>
      <c r="G82" s="45"/>
      <c r="H82" s="46"/>
      <c r="I82" s="45"/>
      <c r="J82" s="34"/>
      <c r="K82" s="45"/>
      <c r="L82" s="34"/>
      <c r="M82" s="45"/>
    </row>
    <row r="83" spans="1:13" s="28" customFormat="1" ht="12" customHeight="1">
      <c r="A83" s="342" t="s">
        <v>86</v>
      </c>
      <c r="B83" s="342"/>
      <c r="C83" s="25">
        <v>4689.278058493371</v>
      </c>
      <c r="D83" s="25">
        <v>4409.547712057461</v>
      </c>
      <c r="E83" s="26"/>
      <c r="F83" s="25">
        <v>73.05047366241928</v>
      </c>
      <c r="G83" s="26"/>
      <c r="H83" s="27" t="s">
        <v>19</v>
      </c>
      <c r="I83" s="26"/>
      <c r="J83" s="25" t="s">
        <v>19</v>
      </c>
      <c r="K83" s="26"/>
      <c r="L83" s="25">
        <v>-35519748</v>
      </c>
      <c r="M83" s="26"/>
    </row>
    <row r="84" spans="1:13" s="28" customFormat="1" ht="12" customHeight="1">
      <c r="A84" s="343" t="s">
        <v>87</v>
      </c>
      <c r="B84" s="343"/>
      <c r="C84" s="29">
        <v>2722.271465229664</v>
      </c>
      <c r="D84" s="29">
        <v>4153.3090320121955</v>
      </c>
      <c r="E84" s="30"/>
      <c r="F84" s="29">
        <v>85</v>
      </c>
      <c r="G84" s="30"/>
      <c r="H84" s="31">
        <v>93.71</v>
      </c>
      <c r="I84" s="30"/>
      <c r="J84" s="29">
        <v>52</v>
      </c>
      <c r="K84" s="30"/>
      <c r="L84" s="29">
        <v>250660</v>
      </c>
      <c r="M84" s="30"/>
    </row>
    <row r="85" spans="1:13" s="28" customFormat="1" ht="12" customHeight="1">
      <c r="A85" s="343" t="s">
        <v>88</v>
      </c>
      <c r="B85" s="343"/>
      <c r="C85" s="29">
        <v>2313.3392141138734</v>
      </c>
      <c r="D85" s="29">
        <v>4950.017231012657</v>
      </c>
      <c r="E85" s="30"/>
      <c r="F85" s="29">
        <v>95</v>
      </c>
      <c r="G85" s="30"/>
      <c r="H85" s="31">
        <v>70.69</v>
      </c>
      <c r="I85" s="30"/>
      <c r="J85" s="29">
        <v>37</v>
      </c>
      <c r="K85" s="30"/>
      <c r="L85" s="29">
        <v>255513</v>
      </c>
      <c r="M85" s="30"/>
    </row>
    <row r="86" spans="1:13" s="28" customFormat="1" ht="12" customHeight="1">
      <c r="A86" s="343" t="s">
        <v>89</v>
      </c>
      <c r="B86" s="343"/>
      <c r="C86" s="29">
        <v>2519.0511182108626</v>
      </c>
      <c r="D86" s="29">
        <v>4911.996086956522</v>
      </c>
      <c r="E86" s="30"/>
      <c r="F86" s="29">
        <v>95</v>
      </c>
      <c r="G86" s="30"/>
      <c r="H86" s="31">
        <v>75.72</v>
      </c>
      <c r="I86" s="30"/>
      <c r="J86" s="29">
        <v>40</v>
      </c>
      <c r="K86" s="30"/>
      <c r="L86" s="29">
        <v>38970</v>
      </c>
      <c r="M86" s="30"/>
    </row>
    <row r="87" spans="1:13" s="28" customFormat="1" ht="12" customHeight="1">
      <c r="A87" s="343" t="s">
        <v>90</v>
      </c>
      <c r="B87" s="343"/>
      <c r="C87" s="29">
        <v>2235.61600810537</v>
      </c>
      <c r="D87" s="29">
        <v>3048.1960242179616</v>
      </c>
      <c r="E87" s="30"/>
      <c r="F87" s="29">
        <v>100</v>
      </c>
      <c r="G87" s="30"/>
      <c r="H87" s="31">
        <v>66.31</v>
      </c>
      <c r="I87" s="30"/>
      <c r="J87" s="29">
        <v>34</v>
      </c>
      <c r="K87" s="30"/>
      <c r="L87" s="29">
        <v>620606</v>
      </c>
      <c r="M87" s="30"/>
    </row>
    <row r="88" spans="1:13" s="28" customFormat="1" ht="12" customHeight="1">
      <c r="A88" s="343" t="s">
        <v>91</v>
      </c>
      <c r="B88" s="343"/>
      <c r="C88" s="29">
        <v>1844.6513157894738</v>
      </c>
      <c r="D88" s="29">
        <v>4811.289607843138</v>
      </c>
      <c r="E88" s="30"/>
      <c r="F88" s="29">
        <v>100</v>
      </c>
      <c r="G88" s="30"/>
      <c r="H88" s="31">
        <v>61.42</v>
      </c>
      <c r="I88" s="30"/>
      <c r="J88" s="29">
        <v>31</v>
      </c>
      <c r="K88" s="30"/>
      <c r="L88" s="29">
        <v>59397</v>
      </c>
      <c r="M88" s="30"/>
    </row>
    <row r="89" spans="1:13" s="28" customFormat="1" ht="12" customHeight="1">
      <c r="A89" s="343" t="s">
        <v>92</v>
      </c>
      <c r="B89" s="343"/>
      <c r="C89" s="29">
        <v>4646.955470038482</v>
      </c>
      <c r="D89" s="29">
        <v>5411.168214333789</v>
      </c>
      <c r="E89" s="30">
        <v>6</v>
      </c>
      <c r="F89" s="29">
        <v>72.5</v>
      </c>
      <c r="G89" s="30">
        <v>6</v>
      </c>
      <c r="H89" s="31">
        <v>141.96</v>
      </c>
      <c r="I89" s="30">
        <v>6</v>
      </c>
      <c r="J89" s="29">
        <v>70</v>
      </c>
      <c r="K89" s="30">
        <v>6</v>
      </c>
      <c r="L89" s="29" t="s">
        <v>19</v>
      </c>
      <c r="M89" s="30">
        <v>6</v>
      </c>
    </row>
    <row r="90" spans="1:13" s="28" customFormat="1" ht="12" customHeight="1">
      <c r="A90" s="343" t="s">
        <v>93</v>
      </c>
      <c r="B90" s="343"/>
      <c r="C90" s="29">
        <v>3392.3445800430727</v>
      </c>
      <c r="D90" s="29">
        <v>5002.132235714285</v>
      </c>
      <c r="E90" s="30"/>
      <c r="F90" s="29">
        <v>75</v>
      </c>
      <c r="G90" s="30"/>
      <c r="H90" s="31">
        <v>115.88</v>
      </c>
      <c r="I90" s="30"/>
      <c r="J90" s="29">
        <v>67</v>
      </c>
      <c r="K90" s="30"/>
      <c r="L90" s="29">
        <v>0</v>
      </c>
      <c r="M90" s="30"/>
    </row>
    <row r="91" spans="1:13" s="28" customFormat="1" ht="12" customHeight="1">
      <c r="A91" s="343" t="s">
        <v>94</v>
      </c>
      <c r="B91" s="343"/>
      <c r="C91" s="29">
        <v>1987.4682926829269</v>
      </c>
      <c r="D91" s="29">
        <v>3476.9786495176854</v>
      </c>
      <c r="E91" s="30"/>
      <c r="F91" s="29">
        <v>100</v>
      </c>
      <c r="G91" s="30"/>
      <c r="H91" s="31">
        <v>67.19</v>
      </c>
      <c r="I91" s="30"/>
      <c r="J91" s="29">
        <v>35</v>
      </c>
      <c r="K91" s="30"/>
      <c r="L91" s="29">
        <v>344201</v>
      </c>
      <c r="M91" s="30"/>
    </row>
    <row r="92" spans="1:13" s="28" customFormat="1" ht="12" customHeight="1">
      <c r="A92" s="343" t="s">
        <v>95</v>
      </c>
      <c r="B92" s="343"/>
      <c r="C92" s="29">
        <v>2411.277258566978</v>
      </c>
      <c r="D92" s="29">
        <v>5149.2146285058225</v>
      </c>
      <c r="E92" s="30">
        <v>7</v>
      </c>
      <c r="F92" s="29">
        <v>95</v>
      </c>
      <c r="G92" s="30">
        <v>7</v>
      </c>
      <c r="H92" s="31">
        <v>72.28</v>
      </c>
      <c r="I92" s="30">
        <v>7</v>
      </c>
      <c r="J92" s="29">
        <v>38</v>
      </c>
      <c r="K92" s="30">
        <v>7</v>
      </c>
      <c r="L92" s="29">
        <v>132853</v>
      </c>
      <c r="M92" s="30"/>
    </row>
    <row r="93" spans="1:13" s="28" customFormat="1" ht="12" customHeight="1">
      <c r="A93" s="343" t="s">
        <v>96</v>
      </c>
      <c r="B93" s="343"/>
      <c r="C93" s="29">
        <v>6206.050632911392</v>
      </c>
      <c r="D93" s="29">
        <v>610.5634360489655</v>
      </c>
      <c r="E93" s="30">
        <v>8</v>
      </c>
      <c r="F93" s="29">
        <v>62.5</v>
      </c>
      <c r="G93" s="30">
        <v>8</v>
      </c>
      <c r="H93" s="31">
        <v>159.17</v>
      </c>
      <c r="I93" s="30">
        <v>8</v>
      </c>
      <c r="J93" s="29">
        <v>70</v>
      </c>
      <c r="K93" s="30">
        <v>8</v>
      </c>
      <c r="L93" s="29">
        <v>-1937700</v>
      </c>
      <c r="M93" s="30">
        <v>8</v>
      </c>
    </row>
    <row r="94" spans="1:13" s="28" customFormat="1" ht="12" customHeight="1">
      <c r="A94" s="343" t="s">
        <v>97</v>
      </c>
      <c r="B94" s="343"/>
      <c r="C94" s="29">
        <v>2228.7236842105262</v>
      </c>
      <c r="D94" s="29">
        <v>6779.959691558442</v>
      </c>
      <c r="E94" s="30"/>
      <c r="F94" s="29">
        <v>95</v>
      </c>
      <c r="G94" s="30"/>
      <c r="H94" s="31">
        <v>75.13</v>
      </c>
      <c r="I94" s="30"/>
      <c r="J94" s="29">
        <v>40</v>
      </c>
      <c r="K94" s="30"/>
      <c r="L94" s="29">
        <v>201642</v>
      </c>
      <c r="M94" s="30"/>
    </row>
    <row r="95" spans="1:13" s="28" customFormat="1" ht="12" customHeight="1">
      <c r="A95" s="343" t="s">
        <v>98</v>
      </c>
      <c r="B95" s="343"/>
      <c r="C95" s="29">
        <v>4497.039457459926</v>
      </c>
      <c r="D95" s="29">
        <v>6861.42457212714</v>
      </c>
      <c r="E95" s="30"/>
      <c r="F95" s="29">
        <v>75</v>
      </c>
      <c r="G95" s="30"/>
      <c r="H95" s="31">
        <v>111.25</v>
      </c>
      <c r="I95" s="30"/>
      <c r="J95" s="29">
        <v>64</v>
      </c>
      <c r="K95" s="30"/>
      <c r="L95" s="29">
        <v>-166224</v>
      </c>
      <c r="M95" s="30"/>
    </row>
    <row r="96" spans="1:13" s="28" customFormat="1" ht="12" customHeight="1">
      <c r="A96" s="343" t="s">
        <v>99</v>
      </c>
      <c r="B96" s="343"/>
      <c r="C96" s="29">
        <v>2245.8571428571427</v>
      </c>
      <c r="D96" s="29">
        <v>18089.848015873016</v>
      </c>
      <c r="E96" s="30"/>
      <c r="F96" s="29">
        <v>100</v>
      </c>
      <c r="G96" s="30"/>
      <c r="H96" s="31">
        <v>49.11</v>
      </c>
      <c r="I96" s="30"/>
      <c r="J96" s="29">
        <v>23</v>
      </c>
      <c r="K96" s="30"/>
      <c r="L96" s="29">
        <v>112577</v>
      </c>
      <c r="M96" s="30"/>
    </row>
    <row r="97" spans="1:13" s="28" customFormat="1" ht="12" customHeight="1">
      <c r="A97" s="343" t="s">
        <v>100</v>
      </c>
      <c r="B97" s="343"/>
      <c r="C97" s="29">
        <v>2762.9621380846324</v>
      </c>
      <c r="D97" s="29">
        <v>5713.096511111112</v>
      </c>
      <c r="E97" s="30"/>
      <c r="F97" s="29">
        <v>95</v>
      </c>
      <c r="G97" s="30"/>
      <c r="H97" s="31">
        <v>83.88</v>
      </c>
      <c r="I97" s="30"/>
      <c r="J97" s="29">
        <v>46</v>
      </c>
      <c r="K97" s="30"/>
      <c r="L97" s="29">
        <v>18874</v>
      </c>
      <c r="M97" s="30"/>
    </row>
    <row r="98" spans="1:13" s="28" customFormat="1" ht="12" customHeight="1">
      <c r="A98" s="343" t="s">
        <v>101</v>
      </c>
      <c r="B98" s="343"/>
      <c r="C98" s="29">
        <v>2733.1124087591243</v>
      </c>
      <c r="D98" s="29">
        <v>12379.824971509972</v>
      </c>
      <c r="E98" s="30"/>
      <c r="F98" s="29">
        <v>95</v>
      </c>
      <c r="G98" s="30"/>
      <c r="H98" s="31">
        <v>83.8</v>
      </c>
      <c r="I98" s="30"/>
      <c r="J98" s="29">
        <v>46</v>
      </c>
      <c r="K98" s="30"/>
      <c r="L98" s="29">
        <v>68097</v>
      </c>
      <c r="M98" s="30"/>
    </row>
    <row r="99" spans="1:13" s="28" customFormat="1" ht="12" customHeight="1">
      <c r="A99" s="343" t="s">
        <v>102</v>
      </c>
      <c r="B99" s="343"/>
      <c r="C99" s="29">
        <v>17352.405912040376</v>
      </c>
      <c r="D99" s="29">
        <v>-8560.49150627615</v>
      </c>
      <c r="E99" s="30"/>
      <c r="F99" s="29">
        <v>57</v>
      </c>
      <c r="G99" s="30"/>
      <c r="H99" s="31">
        <v>359.2</v>
      </c>
      <c r="I99" s="30"/>
      <c r="J99" s="29">
        <v>70</v>
      </c>
      <c r="K99" s="30"/>
      <c r="L99" s="29">
        <v>-3648728</v>
      </c>
      <c r="M99" s="30"/>
    </row>
    <row r="100" spans="1:13" s="28" customFormat="1" ht="12" customHeight="1">
      <c r="A100" s="343" t="s">
        <v>103</v>
      </c>
      <c r="B100" s="343"/>
      <c r="C100" s="29">
        <v>3034.975583864119</v>
      </c>
      <c r="D100" s="29">
        <v>6205.124576883385</v>
      </c>
      <c r="E100" s="30"/>
      <c r="F100" s="29">
        <v>95</v>
      </c>
      <c r="G100" s="30"/>
      <c r="H100" s="31">
        <v>92.13</v>
      </c>
      <c r="I100" s="30"/>
      <c r="J100" s="29">
        <v>51</v>
      </c>
      <c r="K100" s="30"/>
      <c r="L100" s="29">
        <v>107118</v>
      </c>
      <c r="M100" s="30"/>
    </row>
    <row r="101" spans="1:13" s="28" customFormat="1" ht="12" customHeight="1">
      <c r="A101" s="343" t="s">
        <v>104</v>
      </c>
      <c r="B101" s="343"/>
      <c r="C101" s="29">
        <v>2007.375350140056</v>
      </c>
      <c r="D101" s="29">
        <v>7142.438418918919</v>
      </c>
      <c r="E101" s="30"/>
      <c r="F101" s="29">
        <v>100</v>
      </c>
      <c r="G101" s="30"/>
      <c r="H101" s="31">
        <v>66.83</v>
      </c>
      <c r="I101" s="30"/>
      <c r="J101" s="29">
        <v>35</v>
      </c>
      <c r="K101" s="30"/>
      <c r="L101" s="29">
        <v>487629</v>
      </c>
      <c r="M101" s="30"/>
    </row>
    <row r="102" spans="1:13" s="28" customFormat="1" ht="12" customHeight="1">
      <c r="A102" s="343" t="s">
        <v>105</v>
      </c>
      <c r="B102" s="343"/>
      <c r="C102" s="29">
        <v>2692.7333696837513</v>
      </c>
      <c r="D102" s="29">
        <v>4213.257793251205</v>
      </c>
      <c r="E102" s="30"/>
      <c r="F102" s="29">
        <v>82.5</v>
      </c>
      <c r="G102" s="30"/>
      <c r="H102" s="31">
        <v>89.78</v>
      </c>
      <c r="I102" s="30"/>
      <c r="J102" s="29">
        <v>50</v>
      </c>
      <c r="K102" s="30"/>
      <c r="L102" s="29">
        <v>121247</v>
      </c>
      <c r="M102" s="30"/>
    </row>
    <row r="103" spans="1:13" s="28" customFormat="1" ht="12" customHeight="1">
      <c r="A103" s="343" t="s">
        <v>106</v>
      </c>
      <c r="B103" s="343"/>
      <c r="C103" s="29">
        <v>2255.2219841439896</v>
      </c>
      <c r="D103" s="29">
        <v>5149.2146285058225</v>
      </c>
      <c r="E103" s="30">
        <v>7</v>
      </c>
      <c r="F103" s="29">
        <v>95</v>
      </c>
      <c r="G103" s="30">
        <v>7</v>
      </c>
      <c r="H103" s="31">
        <v>72.28</v>
      </c>
      <c r="I103" s="30">
        <v>7</v>
      </c>
      <c r="J103" s="29">
        <v>38</v>
      </c>
      <c r="K103" s="30">
        <v>7</v>
      </c>
      <c r="L103" s="29">
        <v>1310920</v>
      </c>
      <c r="M103" s="30"/>
    </row>
    <row r="104" spans="1:13" s="28" customFormat="1" ht="12" customHeight="1">
      <c r="A104" s="343" t="s">
        <v>107</v>
      </c>
      <c r="B104" s="343"/>
      <c r="C104" s="29">
        <v>5302.007181328546</v>
      </c>
      <c r="D104" s="29">
        <v>5411.168214333789</v>
      </c>
      <c r="E104" s="30">
        <v>6</v>
      </c>
      <c r="F104" s="29">
        <v>72.5</v>
      </c>
      <c r="G104" s="30">
        <v>6</v>
      </c>
      <c r="H104" s="31">
        <v>141.96</v>
      </c>
      <c r="I104" s="30">
        <v>6</v>
      </c>
      <c r="J104" s="29">
        <v>70</v>
      </c>
      <c r="K104" s="30">
        <v>6</v>
      </c>
      <c r="L104" s="29" t="s">
        <v>19</v>
      </c>
      <c r="M104" s="30">
        <v>6</v>
      </c>
    </row>
    <row r="105" spans="1:13" s="28" customFormat="1" ht="12" customHeight="1">
      <c r="A105" s="343" t="s">
        <v>108</v>
      </c>
      <c r="B105" s="343"/>
      <c r="C105" s="29">
        <v>4683.694214876033</v>
      </c>
      <c r="D105" s="29">
        <v>3646.701694915254</v>
      </c>
      <c r="E105" s="30">
        <v>9</v>
      </c>
      <c r="F105" s="29">
        <v>70</v>
      </c>
      <c r="G105" s="30"/>
      <c r="H105" s="31">
        <v>112.82</v>
      </c>
      <c r="I105" s="30"/>
      <c r="J105" s="29">
        <v>65</v>
      </c>
      <c r="K105" s="30"/>
      <c r="L105" s="29">
        <v>-47937</v>
      </c>
      <c r="M105" s="30"/>
    </row>
    <row r="106" spans="1:13" s="28" customFormat="1" ht="12" customHeight="1">
      <c r="A106" s="343" t="s">
        <v>109</v>
      </c>
      <c r="B106" s="343"/>
      <c r="C106" s="29">
        <v>4040.8697368421053</v>
      </c>
      <c r="D106" s="29">
        <v>4870.351217277487</v>
      </c>
      <c r="E106" s="30"/>
      <c r="F106" s="29">
        <v>95</v>
      </c>
      <c r="G106" s="30"/>
      <c r="H106" s="31">
        <v>104.14</v>
      </c>
      <c r="I106" s="30"/>
      <c r="J106" s="29">
        <v>59</v>
      </c>
      <c r="K106" s="30"/>
      <c r="L106" s="29">
        <v>-32222</v>
      </c>
      <c r="M106" s="30"/>
    </row>
    <row r="107" spans="1:13" s="28" customFormat="1" ht="12" customHeight="1">
      <c r="A107" s="343" t="s">
        <v>110</v>
      </c>
      <c r="B107" s="343"/>
      <c r="C107" s="29">
        <v>2414.2475299011962</v>
      </c>
      <c r="D107" s="29">
        <v>5804.533078108941</v>
      </c>
      <c r="E107" s="30"/>
      <c r="F107" s="29">
        <v>85</v>
      </c>
      <c r="G107" s="30"/>
      <c r="H107" s="31">
        <v>84.85</v>
      </c>
      <c r="I107" s="30"/>
      <c r="J107" s="29">
        <v>47</v>
      </c>
      <c r="K107" s="30"/>
      <c r="L107" s="29">
        <v>396634</v>
      </c>
      <c r="M107" s="30"/>
    </row>
    <row r="108" spans="1:13" s="28" customFormat="1" ht="12" customHeight="1">
      <c r="A108" s="343" t="s">
        <v>111</v>
      </c>
      <c r="B108" s="343"/>
      <c r="C108" s="29">
        <v>2318.0363636363636</v>
      </c>
      <c r="D108" s="29">
        <v>39433.465172413795</v>
      </c>
      <c r="E108" s="30"/>
      <c r="F108" s="29">
        <v>100</v>
      </c>
      <c r="G108" s="30"/>
      <c r="H108" s="31">
        <v>45.33</v>
      </c>
      <c r="I108" s="30"/>
      <c r="J108" s="29">
        <v>20</v>
      </c>
      <c r="K108" s="30"/>
      <c r="L108" s="29">
        <v>59120</v>
      </c>
      <c r="M108" s="30"/>
    </row>
    <row r="109" spans="1:13" s="28" customFormat="1" ht="12" customHeight="1">
      <c r="A109" s="343" t="s">
        <v>112</v>
      </c>
      <c r="B109" s="343"/>
      <c r="C109" s="29">
        <v>1967.9363636363637</v>
      </c>
      <c r="D109" s="29">
        <v>27398.538376068376</v>
      </c>
      <c r="E109" s="30"/>
      <c r="F109" s="29">
        <v>100</v>
      </c>
      <c r="G109" s="30"/>
      <c r="H109" s="31">
        <v>41.7</v>
      </c>
      <c r="I109" s="30"/>
      <c r="J109" s="29">
        <v>18</v>
      </c>
      <c r="K109" s="30"/>
      <c r="L109" s="29">
        <v>89017</v>
      </c>
      <c r="M109" s="30"/>
    </row>
    <row r="110" spans="1:13" s="28" customFormat="1" ht="12" customHeight="1">
      <c r="A110" s="343" t="s">
        <v>113</v>
      </c>
      <c r="B110" s="343"/>
      <c r="C110" s="29">
        <v>6253.949004074241</v>
      </c>
      <c r="D110" s="29">
        <v>5585.363417018441</v>
      </c>
      <c r="E110" s="30"/>
      <c r="F110" s="29">
        <v>65</v>
      </c>
      <c r="G110" s="30"/>
      <c r="H110" s="31">
        <v>145.38</v>
      </c>
      <c r="I110" s="30"/>
      <c r="J110" s="29">
        <v>70</v>
      </c>
      <c r="K110" s="30"/>
      <c r="L110" s="29">
        <v>-2473794</v>
      </c>
      <c r="M110" s="30"/>
    </row>
    <row r="111" spans="1:13" s="28" customFormat="1" ht="12" customHeight="1">
      <c r="A111" s="343" t="s">
        <v>114</v>
      </c>
      <c r="B111" s="343"/>
      <c r="C111" s="29">
        <v>4450.62209631728</v>
      </c>
      <c r="D111" s="29">
        <v>5547.632433774835</v>
      </c>
      <c r="E111" s="30"/>
      <c r="F111" s="29">
        <v>75</v>
      </c>
      <c r="G111" s="30"/>
      <c r="H111" s="31">
        <v>125.42</v>
      </c>
      <c r="I111" s="30"/>
      <c r="J111" s="29">
        <v>70</v>
      </c>
      <c r="K111" s="30"/>
      <c r="L111" s="29">
        <v>-360085</v>
      </c>
      <c r="M111" s="30"/>
    </row>
    <row r="112" spans="1:13" s="28" customFormat="1" ht="12" customHeight="1">
      <c r="A112" s="343" t="s">
        <v>115</v>
      </c>
      <c r="B112" s="343"/>
      <c r="C112" s="29">
        <v>1808.0652173913043</v>
      </c>
      <c r="D112" s="29">
        <v>5149.2146285058225</v>
      </c>
      <c r="E112" s="30">
        <v>7</v>
      </c>
      <c r="F112" s="29">
        <v>95</v>
      </c>
      <c r="G112" s="30">
        <v>7</v>
      </c>
      <c r="H112" s="31">
        <v>72.28</v>
      </c>
      <c r="I112" s="30">
        <v>7</v>
      </c>
      <c r="J112" s="29">
        <v>38</v>
      </c>
      <c r="K112" s="30">
        <v>7</v>
      </c>
      <c r="L112" s="29">
        <v>116319</v>
      </c>
      <c r="M112" s="30"/>
    </row>
    <row r="113" spans="1:13" s="28" customFormat="1" ht="12" customHeight="1">
      <c r="A113" s="343" t="s">
        <v>116</v>
      </c>
      <c r="B113" s="343"/>
      <c r="C113" s="29">
        <v>3497.625730994152</v>
      </c>
      <c r="D113" s="29">
        <v>-1438.2393757361601</v>
      </c>
      <c r="E113" s="30"/>
      <c r="F113" s="29">
        <v>85</v>
      </c>
      <c r="G113" s="30"/>
      <c r="H113" s="31">
        <v>87.92</v>
      </c>
      <c r="I113" s="30"/>
      <c r="J113" s="29">
        <v>49</v>
      </c>
      <c r="K113" s="30"/>
      <c r="L113" s="29">
        <v>-40881</v>
      </c>
      <c r="M113" s="30"/>
    </row>
    <row r="114" spans="1:13" s="28" customFormat="1" ht="12" customHeight="1">
      <c r="A114" s="343" t="s">
        <v>117</v>
      </c>
      <c r="B114" s="343"/>
      <c r="C114" s="29">
        <v>4342.705371248026</v>
      </c>
      <c r="D114" s="29">
        <v>1463.9737296037295</v>
      </c>
      <c r="E114" s="30"/>
      <c r="F114" s="29">
        <v>65</v>
      </c>
      <c r="G114" s="30"/>
      <c r="H114" s="31">
        <v>121.5</v>
      </c>
      <c r="I114" s="30"/>
      <c r="J114" s="29">
        <v>70</v>
      </c>
      <c r="K114" s="30"/>
      <c r="L114" s="29">
        <v>-664639</v>
      </c>
      <c r="M114" s="30"/>
    </row>
    <row r="115" spans="1:13" s="28" customFormat="1" ht="12" customHeight="1">
      <c r="A115" s="343" t="s">
        <v>118</v>
      </c>
      <c r="B115" s="343"/>
      <c r="C115" s="29">
        <v>2009.087591240876</v>
      </c>
      <c r="D115" s="29">
        <v>3084.4354934823095</v>
      </c>
      <c r="E115" s="30"/>
      <c r="F115" s="29">
        <v>90</v>
      </c>
      <c r="G115" s="30"/>
      <c r="H115" s="31">
        <v>73.86</v>
      </c>
      <c r="I115" s="30"/>
      <c r="J115" s="29">
        <v>39</v>
      </c>
      <c r="K115" s="30"/>
      <c r="L115" s="29">
        <v>189998</v>
      </c>
      <c r="M115" s="30"/>
    </row>
    <row r="116" spans="1:13" s="28" customFormat="1" ht="12" customHeight="1">
      <c r="A116" s="343" t="s">
        <v>119</v>
      </c>
      <c r="B116" s="343"/>
      <c r="C116" s="29">
        <v>4374.144444444444</v>
      </c>
      <c r="D116" s="29">
        <v>8293.98135021097</v>
      </c>
      <c r="E116" s="30"/>
      <c r="F116" s="29">
        <v>80</v>
      </c>
      <c r="G116" s="30"/>
      <c r="H116" s="31">
        <v>105.13</v>
      </c>
      <c r="I116" s="30"/>
      <c r="J116" s="29">
        <v>60</v>
      </c>
      <c r="K116" s="30"/>
      <c r="L116" s="29">
        <v>-155872</v>
      </c>
      <c r="M116" s="30"/>
    </row>
    <row r="117" spans="1:13" s="28" customFormat="1" ht="12" customHeight="1">
      <c r="A117" s="343" t="s">
        <v>120</v>
      </c>
      <c r="B117" s="343"/>
      <c r="C117" s="29">
        <v>3132.3518518518517</v>
      </c>
      <c r="D117" s="29">
        <v>5449.4203359173125</v>
      </c>
      <c r="E117" s="30"/>
      <c r="F117" s="29">
        <v>85</v>
      </c>
      <c r="G117" s="30"/>
      <c r="H117" s="31">
        <v>96.9</v>
      </c>
      <c r="I117" s="30"/>
      <c r="J117" s="29">
        <v>55</v>
      </c>
      <c r="K117" s="30"/>
      <c r="L117" s="29">
        <v>52314</v>
      </c>
      <c r="M117" s="30"/>
    </row>
    <row r="118" spans="1:13" s="28" customFormat="1" ht="12" customHeight="1">
      <c r="A118" s="343" t="s">
        <v>121</v>
      </c>
      <c r="B118" s="343"/>
      <c r="C118" s="29">
        <v>2475.0714285714284</v>
      </c>
      <c r="D118" s="29">
        <v>610.5634360489655</v>
      </c>
      <c r="E118" s="30">
        <v>10</v>
      </c>
      <c r="F118" s="29">
        <v>62.5</v>
      </c>
      <c r="G118" s="30">
        <v>10</v>
      </c>
      <c r="H118" s="31">
        <v>159.17</v>
      </c>
      <c r="I118" s="30">
        <v>10</v>
      </c>
      <c r="J118" s="29">
        <v>70</v>
      </c>
      <c r="K118" s="30">
        <v>10</v>
      </c>
      <c r="L118" s="29" t="s">
        <v>19</v>
      </c>
      <c r="M118" s="30">
        <v>10</v>
      </c>
    </row>
    <row r="119" spans="1:13" s="28" customFormat="1" ht="12" customHeight="1">
      <c r="A119" s="343" t="s">
        <v>122</v>
      </c>
      <c r="B119" s="343"/>
      <c r="C119" s="29">
        <v>2541.115170278638</v>
      </c>
      <c r="D119" s="29">
        <v>3946.103444444445</v>
      </c>
      <c r="E119" s="30"/>
      <c r="F119" s="29">
        <v>90</v>
      </c>
      <c r="G119" s="30"/>
      <c r="H119" s="31">
        <v>82.28</v>
      </c>
      <c r="I119" s="30"/>
      <c r="J119" s="29">
        <v>45</v>
      </c>
      <c r="K119" s="30"/>
      <c r="L119" s="29">
        <v>278792</v>
      </c>
      <c r="M119" s="30"/>
    </row>
    <row r="120" spans="1:13" s="28" customFormat="1" ht="12" customHeight="1">
      <c r="A120" s="343" t="s">
        <v>123</v>
      </c>
      <c r="B120" s="343"/>
      <c r="C120" s="29">
        <v>2067.004561003421</v>
      </c>
      <c r="D120" s="29">
        <v>5149.2146285058225</v>
      </c>
      <c r="E120" s="30">
        <v>7</v>
      </c>
      <c r="F120" s="29">
        <v>95</v>
      </c>
      <c r="G120" s="30">
        <v>7</v>
      </c>
      <c r="H120" s="31">
        <v>72.28</v>
      </c>
      <c r="I120" s="30">
        <v>7</v>
      </c>
      <c r="J120" s="29">
        <v>38</v>
      </c>
      <c r="K120" s="30">
        <v>7</v>
      </c>
      <c r="L120" s="29">
        <v>187616</v>
      </c>
      <c r="M120" s="30"/>
    </row>
    <row r="121" spans="1:13" s="28" customFormat="1" ht="12" customHeight="1">
      <c r="A121" s="343" t="s">
        <v>124</v>
      </c>
      <c r="B121" s="343"/>
      <c r="C121" s="29">
        <v>5880.930773061973</v>
      </c>
      <c r="D121" s="29">
        <v>5411.168214333789</v>
      </c>
      <c r="E121" s="30">
        <v>11</v>
      </c>
      <c r="F121" s="29">
        <v>72.5</v>
      </c>
      <c r="G121" s="30">
        <v>11</v>
      </c>
      <c r="H121" s="31">
        <v>141.96</v>
      </c>
      <c r="I121" s="30">
        <v>11</v>
      </c>
      <c r="J121" s="29">
        <v>70</v>
      </c>
      <c r="K121" s="30">
        <v>11</v>
      </c>
      <c r="L121" s="29">
        <v>-26773384</v>
      </c>
      <c r="M121" s="30">
        <v>11</v>
      </c>
    </row>
    <row r="122" spans="1:13" s="28" customFormat="1" ht="12" customHeight="1">
      <c r="A122" s="343" t="s">
        <v>125</v>
      </c>
      <c r="B122" s="343"/>
      <c r="C122" s="29">
        <v>2819.746675997201</v>
      </c>
      <c r="D122" s="29">
        <v>4130.035236787922</v>
      </c>
      <c r="E122" s="30"/>
      <c r="F122" s="29">
        <v>75</v>
      </c>
      <c r="G122" s="30"/>
      <c r="H122" s="31">
        <v>93.57</v>
      </c>
      <c r="I122" s="30"/>
      <c r="J122" s="29">
        <v>52</v>
      </c>
      <c r="K122" s="30"/>
      <c r="L122" s="29">
        <v>0</v>
      </c>
      <c r="M122" s="30"/>
    </row>
    <row r="123" spans="1:13" s="28" customFormat="1" ht="12" customHeight="1">
      <c r="A123" s="343" t="s">
        <v>126</v>
      </c>
      <c r="B123" s="343"/>
      <c r="C123" s="29">
        <v>17819.962320675106</v>
      </c>
      <c r="D123" s="29">
        <v>-6515.995203996668</v>
      </c>
      <c r="E123" s="30"/>
      <c r="F123" s="29">
        <v>60</v>
      </c>
      <c r="G123" s="30"/>
      <c r="H123" s="31">
        <v>348.24</v>
      </c>
      <c r="I123" s="30"/>
      <c r="J123" s="29">
        <v>70</v>
      </c>
      <c r="K123" s="30"/>
      <c r="L123" s="29">
        <v>-4261159</v>
      </c>
      <c r="M123" s="30"/>
    </row>
    <row r="124" spans="1:13" s="28" customFormat="1" ht="12" customHeight="1">
      <c r="A124" s="343" t="s">
        <v>127</v>
      </c>
      <c r="B124" s="343"/>
      <c r="C124" s="29">
        <v>2987.153713298791</v>
      </c>
      <c r="D124" s="29">
        <v>8138.57005235602</v>
      </c>
      <c r="E124" s="30"/>
      <c r="F124" s="29">
        <v>95</v>
      </c>
      <c r="G124" s="30"/>
      <c r="H124" s="31">
        <v>90</v>
      </c>
      <c r="I124" s="30"/>
      <c r="J124" s="29">
        <v>50</v>
      </c>
      <c r="K124" s="30"/>
      <c r="L124" s="29">
        <v>38114</v>
      </c>
      <c r="M124" s="30"/>
    </row>
    <row r="125" spans="1:13" s="28" customFormat="1" ht="12" customHeight="1">
      <c r="A125" s="343" t="s">
        <v>128</v>
      </c>
      <c r="B125" s="343"/>
      <c r="C125" s="29">
        <v>4343.724591890468</v>
      </c>
      <c r="D125" s="29">
        <v>3591.3976295784378</v>
      </c>
      <c r="E125" s="30"/>
      <c r="F125" s="29">
        <v>72.5</v>
      </c>
      <c r="G125" s="30"/>
      <c r="H125" s="31">
        <v>130.77</v>
      </c>
      <c r="I125" s="30"/>
      <c r="J125" s="29">
        <v>70</v>
      </c>
      <c r="K125" s="30"/>
      <c r="L125" s="29">
        <v>-336148</v>
      </c>
      <c r="M125" s="30"/>
    </row>
    <row r="126" spans="1:13" s="28" customFormat="1" ht="12" customHeight="1">
      <c r="A126" s="343" t="s">
        <v>129</v>
      </c>
      <c r="B126" s="343"/>
      <c r="C126" s="29">
        <v>2408.1988636363635</v>
      </c>
      <c r="D126" s="29">
        <v>2789.294015936255</v>
      </c>
      <c r="E126" s="30"/>
      <c r="F126" s="29">
        <v>85</v>
      </c>
      <c r="G126" s="30"/>
      <c r="H126" s="31">
        <v>83.29</v>
      </c>
      <c r="I126" s="30"/>
      <c r="J126" s="29">
        <v>46</v>
      </c>
      <c r="K126" s="30"/>
      <c r="L126" s="29">
        <v>119319</v>
      </c>
      <c r="M126" s="30"/>
    </row>
    <row r="127" spans="1:13" s="28" customFormat="1" ht="12" customHeight="1">
      <c r="A127" s="343" t="s">
        <v>130</v>
      </c>
      <c r="B127" s="343"/>
      <c r="C127" s="29">
        <v>2895.330854241338</v>
      </c>
      <c r="D127" s="29">
        <v>2677.4678472639807</v>
      </c>
      <c r="E127" s="30"/>
      <c r="F127" s="29">
        <v>80</v>
      </c>
      <c r="G127" s="30"/>
      <c r="H127" s="31">
        <v>95.95</v>
      </c>
      <c r="I127" s="30"/>
      <c r="J127" s="29">
        <v>54</v>
      </c>
      <c r="K127" s="30"/>
      <c r="L127" s="29">
        <v>43764</v>
      </c>
      <c r="M127" s="30"/>
    </row>
    <row r="128" spans="1:13" s="28" customFormat="1" ht="12" customHeight="1">
      <c r="A128" s="343" t="s">
        <v>131</v>
      </c>
      <c r="B128" s="343"/>
      <c r="C128" s="29">
        <v>5738.0885844748855</v>
      </c>
      <c r="D128" s="29">
        <v>9570.053113879001</v>
      </c>
      <c r="E128" s="30"/>
      <c r="F128" s="29">
        <v>75</v>
      </c>
      <c r="G128" s="30"/>
      <c r="H128" s="31">
        <v>136.76</v>
      </c>
      <c r="I128" s="30"/>
      <c r="J128" s="29">
        <v>70</v>
      </c>
      <c r="K128" s="30"/>
      <c r="L128" s="29">
        <v>-208155</v>
      </c>
      <c r="M128" s="30"/>
    </row>
    <row r="129" spans="1:13" s="28" customFormat="1" ht="12" customHeight="1">
      <c r="A129" s="343" t="s">
        <v>132</v>
      </c>
      <c r="B129" s="343"/>
      <c r="C129" s="29">
        <v>2086.253623188406</v>
      </c>
      <c r="D129" s="29">
        <v>4250.9931751824815</v>
      </c>
      <c r="E129" s="30"/>
      <c r="F129" s="29">
        <v>100</v>
      </c>
      <c r="G129" s="30"/>
      <c r="H129" s="31">
        <v>59.39</v>
      </c>
      <c r="I129" s="30"/>
      <c r="J129" s="29">
        <v>30</v>
      </c>
      <c r="K129" s="30"/>
      <c r="L129" s="29">
        <v>215748</v>
      </c>
      <c r="M129" s="30"/>
    </row>
    <row r="130" spans="1:13" s="28" customFormat="1" ht="12" customHeight="1">
      <c r="A130" s="343" t="s">
        <v>133</v>
      </c>
      <c r="B130" s="343"/>
      <c r="C130" s="29">
        <v>3528.066125290023</v>
      </c>
      <c r="D130" s="29">
        <v>-667.2349714285704</v>
      </c>
      <c r="E130" s="30"/>
      <c r="F130" s="29">
        <v>70</v>
      </c>
      <c r="G130" s="30"/>
      <c r="H130" s="31">
        <v>77.01</v>
      </c>
      <c r="I130" s="30"/>
      <c r="J130" s="29">
        <v>41</v>
      </c>
      <c r="K130" s="30"/>
      <c r="L130" s="29">
        <v>0</v>
      </c>
      <c r="M130" s="30"/>
    </row>
    <row r="131" spans="1:13" s="28" customFormat="1" ht="12" customHeight="1">
      <c r="A131" s="343" t="s">
        <v>134</v>
      </c>
      <c r="B131" s="343"/>
      <c r="C131" s="29">
        <v>5700.410485933504</v>
      </c>
      <c r="D131" s="29">
        <v>2889.4692648922687</v>
      </c>
      <c r="E131" s="30"/>
      <c r="F131" s="29">
        <v>80</v>
      </c>
      <c r="G131" s="30"/>
      <c r="H131" s="31">
        <v>132.4</v>
      </c>
      <c r="I131" s="30"/>
      <c r="J131" s="29">
        <v>70</v>
      </c>
      <c r="K131" s="30"/>
      <c r="L131" s="29">
        <v>-346886</v>
      </c>
      <c r="M131" s="30"/>
    </row>
    <row r="132" spans="1:13" s="28" customFormat="1" ht="12" customHeight="1">
      <c r="A132" s="343" t="s">
        <v>135</v>
      </c>
      <c r="B132" s="343"/>
      <c r="C132" s="29">
        <v>4968.613526570049</v>
      </c>
      <c r="D132" s="29">
        <v>4635.344322732627</v>
      </c>
      <c r="E132" s="30"/>
      <c r="F132" s="29">
        <v>75</v>
      </c>
      <c r="G132" s="30"/>
      <c r="H132" s="31">
        <v>133.5</v>
      </c>
      <c r="I132" s="30"/>
      <c r="J132" s="29">
        <v>70</v>
      </c>
      <c r="K132" s="30"/>
      <c r="L132" s="29">
        <v>-282781</v>
      </c>
      <c r="M132" s="30"/>
    </row>
    <row r="133" spans="1:13" s="28" customFormat="1" ht="12" customHeight="1">
      <c r="A133" s="343" t="s">
        <v>136</v>
      </c>
      <c r="B133" s="343"/>
      <c r="C133" s="29">
        <v>3555.5508474576272</v>
      </c>
      <c r="D133" s="29">
        <v>4241.483918128655</v>
      </c>
      <c r="E133" s="30"/>
      <c r="F133" s="29">
        <v>70</v>
      </c>
      <c r="G133" s="30"/>
      <c r="H133" s="31">
        <v>102.14</v>
      </c>
      <c r="I133" s="30"/>
      <c r="J133" s="29">
        <v>58</v>
      </c>
      <c r="K133" s="30"/>
      <c r="L133" s="29">
        <v>4872</v>
      </c>
      <c r="M133" s="30"/>
    </row>
    <row r="134" spans="1:13" s="28" customFormat="1" ht="12" customHeight="1">
      <c r="A134" s="343" t="s">
        <v>137</v>
      </c>
      <c r="B134" s="343"/>
      <c r="C134" s="29">
        <v>2212.725845410628</v>
      </c>
      <c r="D134" s="29">
        <v>5353.414719235365</v>
      </c>
      <c r="E134" s="30"/>
      <c r="F134" s="29">
        <v>100</v>
      </c>
      <c r="G134" s="30"/>
      <c r="H134" s="31">
        <v>73.85</v>
      </c>
      <c r="I134" s="30"/>
      <c r="J134" s="29">
        <v>39</v>
      </c>
      <c r="K134" s="30"/>
      <c r="L134" s="29">
        <v>361228</v>
      </c>
      <c r="M134" s="30"/>
    </row>
    <row r="135" spans="1:13" s="28" customFormat="1" ht="12" customHeight="1">
      <c r="A135" s="343" t="s">
        <v>138</v>
      </c>
      <c r="B135" s="343"/>
      <c r="C135" s="29">
        <v>3387.185328185328</v>
      </c>
      <c r="D135" s="29">
        <v>4248.017450980393</v>
      </c>
      <c r="E135" s="30"/>
      <c r="F135" s="29">
        <v>85</v>
      </c>
      <c r="G135" s="30"/>
      <c r="H135" s="31">
        <v>105.73</v>
      </c>
      <c r="I135" s="30"/>
      <c r="J135" s="29">
        <v>60</v>
      </c>
      <c r="K135" s="30"/>
      <c r="L135" s="29">
        <v>93719</v>
      </c>
      <c r="M135" s="30"/>
    </row>
    <row r="136" spans="1:13" s="28" customFormat="1" ht="12" customHeight="1">
      <c r="A136" s="343" t="s">
        <v>139</v>
      </c>
      <c r="B136" s="343"/>
      <c r="C136" s="29">
        <v>6077.650744006613</v>
      </c>
      <c r="D136" s="29">
        <v>1397.3388292158968</v>
      </c>
      <c r="E136" s="30"/>
      <c r="F136" s="29">
        <v>65</v>
      </c>
      <c r="G136" s="30"/>
      <c r="H136" s="31">
        <v>159.56</v>
      </c>
      <c r="I136" s="30"/>
      <c r="J136" s="29">
        <v>70</v>
      </c>
      <c r="K136" s="30"/>
      <c r="L136" s="29">
        <v>-1659237</v>
      </c>
      <c r="M136" s="30"/>
    </row>
    <row r="137" spans="1:13" s="28" customFormat="1" ht="12" customHeight="1">
      <c r="A137" s="343" t="s">
        <v>140</v>
      </c>
      <c r="B137" s="343"/>
      <c r="C137" s="29">
        <v>3129.236397748593</v>
      </c>
      <c r="D137" s="29">
        <v>2882.5355803848543</v>
      </c>
      <c r="E137" s="30"/>
      <c r="F137" s="29">
        <v>80</v>
      </c>
      <c r="G137" s="30"/>
      <c r="H137" s="31">
        <v>119.26</v>
      </c>
      <c r="I137" s="30"/>
      <c r="J137" s="29">
        <v>70</v>
      </c>
      <c r="K137" s="30"/>
      <c r="L137" s="29">
        <v>43604</v>
      </c>
      <c r="M137" s="30"/>
    </row>
    <row r="138" spans="1:13" s="28" customFormat="1" ht="12" customHeight="1">
      <c r="A138" s="343" t="s">
        <v>141</v>
      </c>
      <c r="B138" s="343"/>
      <c r="C138" s="29">
        <v>2400.794374209861</v>
      </c>
      <c r="D138" s="29">
        <v>5921.798322981367</v>
      </c>
      <c r="E138" s="30"/>
      <c r="F138" s="29">
        <v>90</v>
      </c>
      <c r="G138" s="30"/>
      <c r="H138" s="31">
        <v>77.98</v>
      </c>
      <c r="I138" s="30"/>
      <c r="J138" s="29">
        <v>42</v>
      </c>
      <c r="K138" s="30"/>
      <c r="L138" s="29">
        <v>106468</v>
      </c>
      <c r="M138" s="30"/>
    </row>
    <row r="139" spans="1:13" s="28" customFormat="1" ht="12" customHeight="1">
      <c r="A139" s="343" t="s">
        <v>142</v>
      </c>
      <c r="B139" s="343"/>
      <c r="C139" s="29">
        <v>4639.063568010936</v>
      </c>
      <c r="D139" s="29">
        <v>1168.2809644322845</v>
      </c>
      <c r="E139" s="30"/>
      <c r="F139" s="29">
        <v>62.5</v>
      </c>
      <c r="G139" s="30"/>
      <c r="H139" s="31">
        <v>136.54</v>
      </c>
      <c r="I139" s="30"/>
      <c r="J139" s="29">
        <v>70</v>
      </c>
      <c r="K139" s="30"/>
      <c r="L139" s="29">
        <v>-371320</v>
      </c>
      <c r="M139" s="30"/>
    </row>
    <row r="140" spans="1:13" s="28" customFormat="1" ht="12" customHeight="1">
      <c r="A140" s="343" t="s">
        <v>143</v>
      </c>
      <c r="B140" s="343"/>
      <c r="C140" s="29">
        <v>2744.6422240128927</v>
      </c>
      <c r="D140" s="29">
        <v>6458.709148437498</v>
      </c>
      <c r="E140" s="30"/>
      <c r="F140" s="29">
        <v>95</v>
      </c>
      <c r="G140" s="30"/>
      <c r="H140" s="31">
        <v>83.74</v>
      </c>
      <c r="I140" s="30"/>
      <c r="J140" s="29">
        <v>46</v>
      </c>
      <c r="K140" s="30"/>
      <c r="L140" s="29">
        <v>164252</v>
      </c>
      <c r="M140" s="30"/>
    </row>
    <row r="141" spans="1:13" s="28" customFormat="1" ht="12" customHeight="1">
      <c r="A141" s="343" t="s">
        <v>144</v>
      </c>
      <c r="B141" s="343"/>
      <c r="C141" s="29">
        <v>2417.1141732283463</v>
      </c>
      <c r="D141" s="29">
        <v>4766.709630589761</v>
      </c>
      <c r="E141" s="30"/>
      <c r="F141" s="29">
        <v>95</v>
      </c>
      <c r="G141" s="30"/>
      <c r="H141" s="31">
        <v>79.44</v>
      </c>
      <c r="I141" s="30"/>
      <c r="J141" s="29">
        <v>43</v>
      </c>
      <c r="K141" s="30"/>
      <c r="L141" s="29">
        <v>289872</v>
      </c>
      <c r="M141" s="30"/>
    </row>
    <row r="142" spans="1:13" s="28" customFormat="1" ht="12" customHeight="1">
      <c r="A142" s="343" t="s">
        <v>145</v>
      </c>
      <c r="B142" s="343"/>
      <c r="C142" s="29">
        <v>2783.2947510094214</v>
      </c>
      <c r="D142" s="29">
        <v>3313.9624933333334</v>
      </c>
      <c r="E142" s="30"/>
      <c r="F142" s="29">
        <v>90</v>
      </c>
      <c r="G142" s="30"/>
      <c r="H142" s="31">
        <v>87.1</v>
      </c>
      <c r="I142" s="30"/>
      <c r="J142" s="29">
        <v>48</v>
      </c>
      <c r="K142" s="30"/>
      <c r="L142" s="29">
        <v>63780</v>
      </c>
      <c r="M142" s="30"/>
    </row>
    <row r="143" spans="1:13" s="28" customFormat="1" ht="12" customHeight="1">
      <c r="A143" s="343" t="s">
        <v>146</v>
      </c>
      <c r="B143" s="343"/>
      <c r="C143" s="29">
        <v>3420.006040756914</v>
      </c>
      <c r="D143" s="29">
        <v>2943.9236205227494</v>
      </c>
      <c r="E143" s="30"/>
      <c r="F143" s="29">
        <v>72.5</v>
      </c>
      <c r="G143" s="30"/>
      <c r="H143" s="31">
        <v>107.5</v>
      </c>
      <c r="I143" s="30"/>
      <c r="J143" s="29">
        <v>62</v>
      </c>
      <c r="K143" s="30"/>
      <c r="L143" s="29">
        <v>-402870</v>
      </c>
      <c r="M143" s="30"/>
    </row>
    <row r="144" spans="1:13" s="28" customFormat="1" ht="12" customHeight="1">
      <c r="A144" s="343" t="s">
        <v>147</v>
      </c>
      <c r="B144" s="343"/>
      <c r="C144" s="29">
        <v>2012.7642642642643</v>
      </c>
      <c r="D144" s="29">
        <v>894.8665288035451</v>
      </c>
      <c r="E144" s="30"/>
      <c r="F144" s="29">
        <v>90</v>
      </c>
      <c r="G144" s="30"/>
      <c r="H144" s="31">
        <v>69.21</v>
      </c>
      <c r="I144" s="30"/>
      <c r="J144" s="29">
        <v>36</v>
      </c>
      <c r="K144" s="30"/>
      <c r="L144" s="29">
        <v>310164</v>
      </c>
      <c r="M144" s="30"/>
    </row>
    <row r="145" spans="1:13" s="28" customFormat="1" ht="12" customHeight="1">
      <c r="A145" s="343" t="s">
        <v>148</v>
      </c>
      <c r="B145" s="343"/>
      <c r="C145" s="29">
        <v>2336.5100806451615</v>
      </c>
      <c r="D145" s="29">
        <v>3475.9748601398605</v>
      </c>
      <c r="E145" s="30"/>
      <c r="F145" s="29">
        <v>100</v>
      </c>
      <c r="G145" s="30"/>
      <c r="H145" s="31">
        <v>70.42</v>
      </c>
      <c r="I145" s="30"/>
      <c r="J145" s="29">
        <v>37</v>
      </c>
      <c r="K145" s="30"/>
      <c r="L145" s="29">
        <v>152599</v>
      </c>
      <c r="M145" s="30"/>
    </row>
    <row r="146" spans="1:13" s="28" customFormat="1" ht="12" customHeight="1">
      <c r="A146" s="343" t="s">
        <v>149</v>
      </c>
      <c r="B146" s="343"/>
      <c r="C146" s="29">
        <v>2792.440753045404</v>
      </c>
      <c r="D146" s="29">
        <v>4036.9596049783554</v>
      </c>
      <c r="E146" s="30"/>
      <c r="F146" s="29">
        <v>90</v>
      </c>
      <c r="G146" s="30"/>
      <c r="H146" s="31">
        <v>81.28</v>
      </c>
      <c r="I146" s="30"/>
      <c r="J146" s="29">
        <v>44</v>
      </c>
      <c r="K146" s="30"/>
      <c r="L146" s="29">
        <v>197426</v>
      </c>
      <c r="M146" s="30"/>
    </row>
    <row r="147" spans="1:13" s="28" customFormat="1" ht="12" customHeight="1">
      <c r="A147" s="343" t="s">
        <v>150</v>
      </c>
      <c r="B147" s="343"/>
      <c r="C147" s="29">
        <v>4636.688729874776</v>
      </c>
      <c r="D147" s="29">
        <v>-1607.1974046242774</v>
      </c>
      <c r="E147" s="30"/>
      <c r="F147" s="29">
        <v>57.5</v>
      </c>
      <c r="G147" s="30"/>
      <c r="H147" s="31">
        <v>122.06</v>
      </c>
      <c r="I147" s="30"/>
      <c r="J147" s="29">
        <v>70</v>
      </c>
      <c r="K147" s="30"/>
      <c r="L147" s="29">
        <v>-249482</v>
      </c>
      <c r="M147" s="30"/>
    </row>
    <row r="148" spans="1:13" s="28" customFormat="1" ht="12" customHeight="1">
      <c r="A148" s="343" t="s">
        <v>151</v>
      </c>
      <c r="B148" s="343"/>
      <c r="C148" s="29">
        <v>2461.937135005153</v>
      </c>
      <c r="D148" s="29">
        <v>2316.6016620879122</v>
      </c>
      <c r="E148" s="30"/>
      <c r="F148" s="29">
        <v>90</v>
      </c>
      <c r="G148" s="30"/>
      <c r="H148" s="31">
        <v>82.86</v>
      </c>
      <c r="I148" s="30"/>
      <c r="J148" s="29">
        <v>45</v>
      </c>
      <c r="K148" s="30"/>
      <c r="L148" s="29">
        <v>1001712</v>
      </c>
      <c r="M148" s="30"/>
    </row>
    <row r="149" spans="1:13" s="28" customFormat="1" ht="12" customHeight="1">
      <c r="A149" s="343" t="s">
        <v>152</v>
      </c>
      <c r="B149" s="343"/>
      <c r="C149" s="29">
        <v>1988.4959216965742</v>
      </c>
      <c r="D149" s="29">
        <v>13776.680627062708</v>
      </c>
      <c r="E149" s="30"/>
      <c r="F149" s="29">
        <v>100</v>
      </c>
      <c r="G149" s="30"/>
      <c r="H149" s="31">
        <v>48.47</v>
      </c>
      <c r="I149" s="30"/>
      <c r="J149" s="29">
        <v>22</v>
      </c>
      <c r="K149" s="30"/>
      <c r="L149" s="29">
        <v>546342</v>
      </c>
      <c r="M149" s="30"/>
    </row>
    <row r="150" spans="1:13" s="28" customFormat="1" ht="12" customHeight="1">
      <c r="A150" s="343" t="s">
        <v>153</v>
      </c>
      <c r="B150" s="343"/>
      <c r="C150" s="29">
        <v>4033.271784232365</v>
      </c>
      <c r="D150" s="29">
        <v>12342.930680000001</v>
      </c>
      <c r="E150" s="30"/>
      <c r="F150" s="29">
        <v>65</v>
      </c>
      <c r="G150" s="30"/>
      <c r="H150" s="31">
        <v>176.15</v>
      </c>
      <c r="I150" s="30"/>
      <c r="J150" s="29">
        <v>70</v>
      </c>
      <c r="K150" s="30"/>
      <c r="L150" s="29">
        <v>-189532</v>
      </c>
      <c r="M150" s="30"/>
    </row>
    <row r="151" spans="1:13" s="28" customFormat="1" ht="12" customHeight="1">
      <c r="A151" s="343" t="s">
        <v>154</v>
      </c>
      <c r="B151" s="343"/>
      <c r="C151" s="29">
        <v>4225.365096952909</v>
      </c>
      <c r="D151" s="29">
        <v>-1440.475657051282</v>
      </c>
      <c r="E151" s="30"/>
      <c r="F151" s="29">
        <v>65</v>
      </c>
      <c r="G151" s="30"/>
      <c r="H151" s="31">
        <v>123.05</v>
      </c>
      <c r="I151" s="30"/>
      <c r="J151" s="29">
        <v>70</v>
      </c>
      <c r="K151" s="30"/>
      <c r="L151" s="29">
        <v>0</v>
      </c>
      <c r="M151" s="30"/>
    </row>
    <row r="152" spans="1:13" s="28" customFormat="1" ht="12" customHeight="1">
      <c r="A152" s="343" t="s">
        <v>155</v>
      </c>
      <c r="B152" s="343"/>
      <c r="C152" s="29">
        <v>5717.284375</v>
      </c>
      <c r="D152" s="29">
        <v>17846.773875739644</v>
      </c>
      <c r="E152" s="30"/>
      <c r="F152" s="29">
        <v>70</v>
      </c>
      <c r="G152" s="30"/>
      <c r="H152" s="31">
        <v>143.21</v>
      </c>
      <c r="I152" s="30"/>
      <c r="J152" s="29">
        <v>70</v>
      </c>
      <c r="K152" s="30"/>
      <c r="L152" s="29">
        <v>-163809</v>
      </c>
      <c r="M152" s="30"/>
    </row>
    <row r="153" spans="1:13" s="28" customFormat="1" ht="12" customHeight="1">
      <c r="A153" s="344" t="s">
        <v>156</v>
      </c>
      <c r="B153" s="344"/>
      <c r="C153" s="37">
        <v>3334.5906542056073</v>
      </c>
      <c r="D153" s="37">
        <v>5411.168214333789</v>
      </c>
      <c r="E153" s="38">
        <v>6</v>
      </c>
      <c r="F153" s="37">
        <v>72.5</v>
      </c>
      <c r="G153" s="38">
        <v>6</v>
      </c>
      <c r="H153" s="39">
        <v>141.96</v>
      </c>
      <c r="I153" s="38">
        <v>6</v>
      </c>
      <c r="J153" s="37">
        <v>70</v>
      </c>
      <c r="K153" s="38">
        <v>6</v>
      </c>
      <c r="L153" s="37" t="s">
        <v>19</v>
      </c>
      <c r="M153" s="38">
        <v>6</v>
      </c>
    </row>
    <row r="154" spans="1:13" s="28" customFormat="1" ht="12" customHeight="1">
      <c r="A154" s="34"/>
      <c r="B154" s="34"/>
      <c r="C154" s="34"/>
      <c r="D154" s="34"/>
      <c r="E154" s="45"/>
      <c r="F154" s="34"/>
      <c r="G154" s="45"/>
      <c r="H154" s="46"/>
      <c r="I154" s="45"/>
      <c r="J154" s="34"/>
      <c r="K154" s="45"/>
      <c r="L154" s="34"/>
      <c r="M154" s="45"/>
    </row>
    <row r="155" spans="1:13" s="28" customFormat="1" ht="12" customHeight="1">
      <c r="A155" s="342" t="s">
        <v>157</v>
      </c>
      <c r="B155" s="342"/>
      <c r="C155" s="25">
        <v>2873.090950141264</v>
      </c>
      <c r="D155" s="25">
        <v>5204.162388370515</v>
      </c>
      <c r="E155" s="26"/>
      <c r="F155" s="25">
        <v>86.7407392506753</v>
      </c>
      <c r="G155" s="26"/>
      <c r="H155" s="27" t="s">
        <v>19</v>
      </c>
      <c r="I155" s="26"/>
      <c r="J155" s="25" t="s">
        <v>19</v>
      </c>
      <c r="K155" s="26"/>
      <c r="L155" s="25">
        <v>6399110</v>
      </c>
      <c r="M155" s="26"/>
    </row>
    <row r="156" spans="1:13" s="28" customFormat="1" ht="12" customHeight="1">
      <c r="A156" s="343" t="s">
        <v>158</v>
      </c>
      <c r="B156" s="343"/>
      <c r="C156" s="29">
        <v>3767.7829702444205</v>
      </c>
      <c r="D156" s="29">
        <v>3162.509335793357</v>
      </c>
      <c r="E156" s="30"/>
      <c r="F156" s="29">
        <v>75</v>
      </c>
      <c r="G156" s="30"/>
      <c r="H156" s="31">
        <v>109.39</v>
      </c>
      <c r="I156" s="30"/>
      <c r="J156" s="29">
        <v>63</v>
      </c>
      <c r="K156" s="30"/>
      <c r="L156" s="29">
        <v>-1410530</v>
      </c>
      <c r="M156" s="30"/>
    </row>
    <row r="157" spans="1:13" s="28" customFormat="1" ht="12" customHeight="1">
      <c r="A157" s="343" t="s">
        <v>159</v>
      </c>
      <c r="B157" s="343"/>
      <c r="C157" s="29">
        <v>2461.1652173913044</v>
      </c>
      <c r="D157" s="29">
        <v>5153.382033898305</v>
      </c>
      <c r="E157" s="30"/>
      <c r="F157" s="29">
        <v>100</v>
      </c>
      <c r="G157" s="30"/>
      <c r="H157" s="31">
        <v>67.01</v>
      </c>
      <c r="I157" s="30"/>
      <c r="J157" s="29">
        <v>35</v>
      </c>
      <c r="K157" s="30"/>
      <c r="L157" s="29">
        <v>39264</v>
      </c>
      <c r="M157" s="30"/>
    </row>
    <row r="158" spans="1:13" s="28" customFormat="1" ht="12" customHeight="1">
      <c r="A158" s="343" t="s">
        <v>160</v>
      </c>
      <c r="B158" s="343"/>
      <c r="C158" s="29">
        <v>2244.7846153846153</v>
      </c>
      <c r="D158" s="29">
        <v>27627.95825870647</v>
      </c>
      <c r="E158" s="30"/>
      <c r="F158" s="29">
        <v>100</v>
      </c>
      <c r="G158" s="30"/>
      <c r="H158" s="31">
        <v>47.8</v>
      </c>
      <c r="I158" s="30"/>
      <c r="J158" s="29">
        <v>22</v>
      </c>
      <c r="K158" s="30"/>
      <c r="L158" s="29">
        <v>172318</v>
      </c>
      <c r="M158" s="30"/>
    </row>
    <row r="159" spans="1:13" s="28" customFormat="1" ht="12" customHeight="1">
      <c r="A159" s="343" t="s">
        <v>161</v>
      </c>
      <c r="B159" s="343"/>
      <c r="C159" s="29">
        <v>4091.478181818182</v>
      </c>
      <c r="D159" s="29">
        <v>9199.591555153707</v>
      </c>
      <c r="E159" s="30"/>
      <c r="F159" s="29">
        <v>80</v>
      </c>
      <c r="G159" s="30"/>
      <c r="H159" s="31">
        <v>107.13</v>
      </c>
      <c r="I159" s="30"/>
      <c r="J159" s="29">
        <v>61</v>
      </c>
      <c r="K159" s="30"/>
      <c r="L159" s="29">
        <v>-116568</v>
      </c>
      <c r="M159" s="30"/>
    </row>
    <row r="160" spans="1:13" s="28" customFormat="1" ht="12" customHeight="1">
      <c r="A160" s="343" t="s">
        <v>162</v>
      </c>
      <c r="B160" s="343"/>
      <c r="C160" s="29">
        <v>3464.0146516393443</v>
      </c>
      <c r="D160" s="29">
        <v>6274.384100051574</v>
      </c>
      <c r="E160" s="30"/>
      <c r="F160" s="29">
        <v>80</v>
      </c>
      <c r="G160" s="30"/>
      <c r="H160" s="31">
        <v>98.98</v>
      </c>
      <c r="I160" s="30"/>
      <c r="J160" s="29">
        <v>56</v>
      </c>
      <c r="K160" s="30"/>
      <c r="L160" s="29">
        <v>-100330</v>
      </c>
      <c r="M160" s="30"/>
    </row>
    <row r="161" spans="1:13" s="28" customFormat="1" ht="12" customHeight="1">
      <c r="A161" s="343" t="s">
        <v>163</v>
      </c>
      <c r="B161" s="343"/>
      <c r="C161" s="29">
        <v>3356.75</v>
      </c>
      <c r="D161" s="29">
        <v>12262.970654205608</v>
      </c>
      <c r="E161" s="30"/>
      <c r="F161" s="29">
        <v>100</v>
      </c>
      <c r="G161" s="30"/>
      <c r="H161" s="31">
        <v>82.32</v>
      </c>
      <c r="I161" s="30"/>
      <c r="J161" s="29">
        <v>45</v>
      </c>
      <c r="K161" s="30"/>
      <c r="L161" s="29">
        <v>-9642</v>
      </c>
      <c r="M161" s="30"/>
    </row>
    <row r="162" spans="1:13" s="28" customFormat="1" ht="12" customHeight="1">
      <c r="A162" s="343" t="s">
        <v>164</v>
      </c>
      <c r="B162" s="343"/>
      <c r="C162" s="29">
        <v>2139.7411095305833</v>
      </c>
      <c r="D162" s="29">
        <v>5770.241882022472</v>
      </c>
      <c r="E162" s="30"/>
      <c r="F162" s="29">
        <v>100</v>
      </c>
      <c r="G162" s="30"/>
      <c r="H162" s="31">
        <v>69.86</v>
      </c>
      <c r="I162" s="30"/>
      <c r="J162" s="29">
        <v>37</v>
      </c>
      <c r="K162" s="30"/>
      <c r="L162" s="29">
        <v>331388</v>
      </c>
      <c r="M162" s="30"/>
    </row>
    <row r="163" spans="1:13" s="28" customFormat="1" ht="12" customHeight="1">
      <c r="A163" s="343" t="s">
        <v>165</v>
      </c>
      <c r="B163" s="343"/>
      <c r="C163" s="29">
        <v>2321.6870925684484</v>
      </c>
      <c r="D163" s="29">
        <v>6800.056400996265</v>
      </c>
      <c r="E163" s="30"/>
      <c r="F163" s="29">
        <v>100</v>
      </c>
      <c r="G163" s="30"/>
      <c r="H163" s="31">
        <v>75.17</v>
      </c>
      <c r="I163" s="30"/>
      <c r="J163" s="29">
        <v>40</v>
      </c>
      <c r="K163" s="30"/>
      <c r="L163" s="29">
        <v>123708</v>
      </c>
      <c r="M163" s="30"/>
    </row>
    <row r="164" spans="1:13" s="28" customFormat="1" ht="12" customHeight="1">
      <c r="A164" s="343" t="s">
        <v>166</v>
      </c>
      <c r="B164" s="343"/>
      <c r="C164" s="29">
        <v>3977.8888888888887</v>
      </c>
      <c r="D164" s="29">
        <v>2909.06</v>
      </c>
      <c r="E164" s="30"/>
      <c r="F164" s="29">
        <v>100</v>
      </c>
      <c r="G164" s="30"/>
      <c r="H164" s="31">
        <v>81.84</v>
      </c>
      <c r="I164" s="30"/>
      <c r="J164" s="29">
        <v>45</v>
      </c>
      <c r="K164" s="30"/>
      <c r="L164" s="29">
        <v>-3645</v>
      </c>
      <c r="M164" s="30"/>
    </row>
    <row r="165" spans="1:13" s="28" customFormat="1" ht="12" customHeight="1">
      <c r="A165" s="343" t="s">
        <v>167</v>
      </c>
      <c r="B165" s="343"/>
      <c r="C165" s="29">
        <v>2349.7891256429098</v>
      </c>
      <c r="D165" s="29">
        <v>1998.0971691176467</v>
      </c>
      <c r="E165" s="30">
        <v>12</v>
      </c>
      <c r="F165" s="29">
        <v>90</v>
      </c>
      <c r="G165" s="30">
        <v>12</v>
      </c>
      <c r="H165" s="31">
        <v>80.35</v>
      </c>
      <c r="I165" s="30">
        <v>12</v>
      </c>
      <c r="J165" s="29">
        <v>44</v>
      </c>
      <c r="K165" s="30">
        <v>12</v>
      </c>
      <c r="L165" s="29">
        <v>217952</v>
      </c>
      <c r="M165" s="30"/>
    </row>
    <row r="166" spans="1:13" s="28" customFormat="1" ht="12" customHeight="1">
      <c r="A166" s="343" t="s">
        <v>168</v>
      </c>
      <c r="B166" s="343"/>
      <c r="C166" s="29">
        <v>1901.045045045045</v>
      </c>
      <c r="D166" s="29">
        <v>9881.226695652174</v>
      </c>
      <c r="E166" s="30"/>
      <c r="F166" s="29">
        <v>100</v>
      </c>
      <c r="G166" s="30"/>
      <c r="H166" s="31">
        <v>50.2</v>
      </c>
      <c r="I166" s="30"/>
      <c r="J166" s="29">
        <v>23</v>
      </c>
      <c r="K166" s="30"/>
      <c r="L166" s="29">
        <v>82544</v>
      </c>
      <c r="M166" s="30"/>
    </row>
    <row r="167" spans="1:13" s="28" customFormat="1" ht="12" customHeight="1">
      <c r="A167" s="343" t="s">
        <v>169</v>
      </c>
      <c r="B167" s="343"/>
      <c r="C167" s="29">
        <v>3125.3333333333335</v>
      </c>
      <c r="D167" s="29">
        <v>12213.956308724832</v>
      </c>
      <c r="E167" s="30"/>
      <c r="F167" s="29">
        <v>87.5</v>
      </c>
      <c r="G167" s="30"/>
      <c r="H167" s="31">
        <v>85.23</v>
      </c>
      <c r="I167" s="30"/>
      <c r="J167" s="29">
        <v>47</v>
      </c>
      <c r="K167" s="30"/>
      <c r="L167" s="29">
        <v>5521</v>
      </c>
      <c r="M167" s="30"/>
    </row>
    <row r="168" spans="1:13" s="28" customFormat="1" ht="12" customHeight="1">
      <c r="A168" s="343" t="s">
        <v>170</v>
      </c>
      <c r="B168" s="343"/>
      <c r="C168" s="29">
        <v>2113.7091346153848</v>
      </c>
      <c r="D168" s="29">
        <v>1998.0971691176467</v>
      </c>
      <c r="E168" s="30">
        <v>12</v>
      </c>
      <c r="F168" s="29">
        <v>90</v>
      </c>
      <c r="G168" s="30">
        <v>12</v>
      </c>
      <c r="H168" s="31">
        <v>80.35</v>
      </c>
      <c r="I168" s="30">
        <v>12</v>
      </c>
      <c r="J168" s="29">
        <v>44</v>
      </c>
      <c r="K168" s="30">
        <v>12</v>
      </c>
      <c r="L168" s="29">
        <v>648455</v>
      </c>
      <c r="M168" s="30"/>
    </row>
    <row r="169" spans="1:13" s="28" customFormat="1" ht="12" customHeight="1">
      <c r="A169" s="343" t="s">
        <v>171</v>
      </c>
      <c r="B169" s="343"/>
      <c r="C169" s="29">
        <v>2209.299771167048</v>
      </c>
      <c r="D169" s="29">
        <v>4130.001684067182</v>
      </c>
      <c r="E169" s="30"/>
      <c r="F169" s="29">
        <v>90</v>
      </c>
      <c r="G169" s="30"/>
      <c r="H169" s="31">
        <v>87.23</v>
      </c>
      <c r="I169" s="30"/>
      <c r="J169" s="29">
        <v>48</v>
      </c>
      <c r="K169" s="30"/>
      <c r="L169" s="29">
        <v>1612775</v>
      </c>
      <c r="M169" s="30"/>
    </row>
    <row r="170" spans="1:13" s="28" customFormat="1" ht="12" customHeight="1">
      <c r="A170" s="343" t="s">
        <v>172</v>
      </c>
      <c r="B170" s="343"/>
      <c r="C170" s="29">
        <v>3116.777777777778</v>
      </c>
      <c r="D170" s="29">
        <v>17352.275185185186</v>
      </c>
      <c r="E170" s="30"/>
      <c r="F170" s="29">
        <v>100</v>
      </c>
      <c r="G170" s="30"/>
      <c r="H170" s="31">
        <v>49.5</v>
      </c>
      <c r="I170" s="30"/>
      <c r="J170" s="29">
        <v>23</v>
      </c>
      <c r="K170" s="30"/>
      <c r="L170" s="29">
        <v>5922</v>
      </c>
      <c r="M170" s="30"/>
    </row>
    <row r="171" spans="1:13" s="28" customFormat="1" ht="12" customHeight="1">
      <c r="A171" s="343" t="s">
        <v>173</v>
      </c>
      <c r="B171" s="343"/>
      <c r="C171" s="29">
        <v>2305.923076923077</v>
      </c>
      <c r="D171" s="29">
        <v>32320.19073170732</v>
      </c>
      <c r="E171" s="30"/>
      <c r="F171" s="29">
        <v>100</v>
      </c>
      <c r="G171" s="30"/>
      <c r="H171" s="31">
        <v>43.62</v>
      </c>
      <c r="I171" s="30"/>
      <c r="J171" s="29">
        <v>19</v>
      </c>
      <c r="K171" s="30"/>
      <c r="L171" s="29">
        <v>15845</v>
      </c>
      <c r="M171" s="30"/>
    </row>
    <row r="172" spans="1:13" s="28" customFormat="1" ht="12" customHeight="1">
      <c r="A172" s="343" t="s">
        <v>174</v>
      </c>
      <c r="B172" s="343"/>
      <c r="C172" s="29">
        <v>2210.15</v>
      </c>
      <c r="D172" s="29">
        <v>9852.510474576271</v>
      </c>
      <c r="E172" s="30"/>
      <c r="F172" s="29">
        <v>90</v>
      </c>
      <c r="G172" s="30"/>
      <c r="H172" s="31">
        <v>65.58</v>
      </c>
      <c r="I172" s="30"/>
      <c r="J172" s="29">
        <v>34</v>
      </c>
      <c r="K172" s="30"/>
      <c r="L172" s="29">
        <v>444520</v>
      </c>
      <c r="M172" s="30"/>
    </row>
    <row r="173" spans="1:13" s="28" customFormat="1" ht="12" customHeight="1">
      <c r="A173" s="343" t="s">
        <v>175</v>
      </c>
      <c r="B173" s="343"/>
      <c r="C173" s="29">
        <v>2212.352071005917</v>
      </c>
      <c r="D173" s="29">
        <v>12177.325813953488</v>
      </c>
      <c r="E173" s="30"/>
      <c r="F173" s="29">
        <v>100</v>
      </c>
      <c r="G173" s="30"/>
      <c r="H173" s="31">
        <v>53.58</v>
      </c>
      <c r="I173" s="30"/>
      <c r="J173" s="29">
        <v>26</v>
      </c>
      <c r="K173" s="30"/>
      <c r="L173" s="29">
        <v>272426</v>
      </c>
      <c r="M173" s="30"/>
    </row>
    <row r="174" spans="1:13" s="28" customFormat="1" ht="12" customHeight="1">
      <c r="A174" s="343" t="s">
        <v>176</v>
      </c>
      <c r="B174" s="343"/>
      <c r="C174" s="29">
        <v>2582.100826446281</v>
      </c>
      <c r="D174" s="29">
        <v>13256.972996715926</v>
      </c>
      <c r="E174" s="30"/>
      <c r="F174" s="29">
        <v>100</v>
      </c>
      <c r="G174" s="30"/>
      <c r="H174" s="31">
        <v>70.9</v>
      </c>
      <c r="I174" s="30"/>
      <c r="J174" s="29">
        <v>37</v>
      </c>
      <c r="K174" s="30"/>
      <c r="L174" s="29">
        <v>205308</v>
      </c>
      <c r="M174" s="30"/>
    </row>
    <row r="175" spans="1:13" s="28" customFormat="1" ht="12" customHeight="1">
      <c r="A175" s="343" t="s">
        <v>177</v>
      </c>
      <c r="B175" s="343"/>
      <c r="C175" s="29">
        <v>2907.8738425617075</v>
      </c>
      <c r="D175" s="29">
        <v>6525.381449618522</v>
      </c>
      <c r="E175" s="30"/>
      <c r="F175" s="29">
        <v>97</v>
      </c>
      <c r="G175" s="30"/>
      <c r="H175" s="31">
        <v>87.99</v>
      </c>
      <c r="I175" s="30"/>
      <c r="J175" s="29">
        <v>49</v>
      </c>
      <c r="K175" s="30"/>
      <c r="L175" s="29">
        <v>1719218</v>
      </c>
      <c r="M175" s="30"/>
    </row>
    <row r="176" spans="1:13" s="28" customFormat="1" ht="12" customHeight="1">
      <c r="A176" s="343" t="s">
        <v>178</v>
      </c>
      <c r="B176" s="343"/>
      <c r="C176" s="29">
        <v>2548.724355934882</v>
      </c>
      <c r="D176" s="29">
        <v>3438.159392135359</v>
      </c>
      <c r="E176" s="30"/>
      <c r="F176" s="29">
        <v>90</v>
      </c>
      <c r="G176" s="30"/>
      <c r="H176" s="31">
        <v>92.81</v>
      </c>
      <c r="I176" s="30"/>
      <c r="J176" s="29">
        <v>52</v>
      </c>
      <c r="K176" s="30"/>
      <c r="L176" s="29">
        <v>657662</v>
      </c>
      <c r="M176" s="30"/>
    </row>
    <row r="177" spans="1:13" s="28" customFormat="1" ht="12" customHeight="1">
      <c r="A177" s="343" t="s">
        <v>179</v>
      </c>
      <c r="B177" s="343"/>
      <c r="C177" s="29">
        <v>2745.915360501567</v>
      </c>
      <c r="D177" s="29">
        <v>4178.073773934529</v>
      </c>
      <c r="E177" s="30"/>
      <c r="F177" s="29">
        <v>85</v>
      </c>
      <c r="G177" s="30"/>
      <c r="H177" s="31">
        <v>78.88</v>
      </c>
      <c r="I177" s="30"/>
      <c r="J177" s="29">
        <v>43</v>
      </c>
      <c r="K177" s="30"/>
      <c r="L177" s="29">
        <v>163772</v>
      </c>
      <c r="M177" s="30"/>
    </row>
    <row r="178" spans="1:13" s="28" customFormat="1" ht="12" customHeight="1">
      <c r="A178" s="343" t="s">
        <v>180</v>
      </c>
      <c r="B178" s="343"/>
      <c r="C178" s="29">
        <v>2003.448780487805</v>
      </c>
      <c r="D178" s="29">
        <v>7123.382336448599</v>
      </c>
      <c r="E178" s="30"/>
      <c r="F178" s="29">
        <v>100</v>
      </c>
      <c r="G178" s="30"/>
      <c r="H178" s="31">
        <v>54.11</v>
      </c>
      <c r="I178" s="30"/>
      <c r="J178" s="29">
        <v>26</v>
      </c>
      <c r="K178" s="30"/>
      <c r="L178" s="29">
        <v>110583</v>
      </c>
      <c r="M178" s="30"/>
    </row>
    <row r="179" spans="1:13" s="28" customFormat="1" ht="12" customHeight="1">
      <c r="A179" s="343" t="s">
        <v>181</v>
      </c>
      <c r="B179" s="343"/>
      <c r="C179" s="29">
        <v>3069.070730640222</v>
      </c>
      <c r="D179" s="29">
        <v>3769.851169827709</v>
      </c>
      <c r="E179" s="30"/>
      <c r="F179" s="29">
        <v>77.5</v>
      </c>
      <c r="G179" s="30"/>
      <c r="H179" s="31">
        <v>101.11</v>
      </c>
      <c r="I179" s="30"/>
      <c r="J179" s="29">
        <v>57</v>
      </c>
      <c r="K179" s="30"/>
      <c r="L179" s="29">
        <v>0</v>
      </c>
      <c r="M179" s="30"/>
    </row>
    <row r="180" spans="1:13" s="28" customFormat="1" ht="12" customHeight="1">
      <c r="A180" s="343" t="s">
        <v>182</v>
      </c>
      <c r="B180" s="343"/>
      <c r="C180" s="29">
        <v>2016.603448275862</v>
      </c>
      <c r="D180" s="29">
        <v>-1138.5526785714285</v>
      </c>
      <c r="E180" s="30"/>
      <c r="F180" s="29">
        <v>100</v>
      </c>
      <c r="G180" s="30"/>
      <c r="H180" s="31">
        <v>55.45</v>
      </c>
      <c r="I180" s="30"/>
      <c r="J180" s="29">
        <v>27</v>
      </c>
      <c r="K180" s="30"/>
      <c r="L180" s="29">
        <v>24795</v>
      </c>
      <c r="M180" s="30"/>
    </row>
    <row r="181" spans="1:13" s="28" customFormat="1" ht="12" customHeight="1">
      <c r="A181" s="343" t="s">
        <v>183</v>
      </c>
      <c r="B181" s="343"/>
      <c r="C181" s="29">
        <v>3275.4304160688666</v>
      </c>
      <c r="D181" s="29">
        <v>2511.7808874689395</v>
      </c>
      <c r="E181" s="30"/>
      <c r="F181" s="29">
        <v>80</v>
      </c>
      <c r="G181" s="30"/>
      <c r="H181" s="31">
        <v>98.29</v>
      </c>
      <c r="I181" s="30"/>
      <c r="J181" s="29">
        <v>56</v>
      </c>
      <c r="K181" s="30"/>
      <c r="L181" s="29">
        <v>-88361</v>
      </c>
      <c r="M181" s="30"/>
    </row>
    <row r="182" spans="1:13" s="28" customFormat="1" ht="12" customHeight="1">
      <c r="A182" s="343" t="s">
        <v>184</v>
      </c>
      <c r="B182" s="343"/>
      <c r="C182" s="29">
        <v>2229.692832764505</v>
      </c>
      <c r="D182" s="29">
        <v>3379.761896551724</v>
      </c>
      <c r="E182" s="30"/>
      <c r="F182" s="29">
        <v>100</v>
      </c>
      <c r="G182" s="30"/>
      <c r="H182" s="31">
        <v>53.99</v>
      </c>
      <c r="I182" s="30"/>
      <c r="J182" s="29">
        <v>26</v>
      </c>
      <c r="K182" s="30"/>
      <c r="L182" s="29">
        <v>296873</v>
      </c>
      <c r="M182" s="30"/>
    </row>
    <row r="183" spans="1:13" s="28" customFormat="1" ht="12" customHeight="1">
      <c r="A183" s="343" t="s">
        <v>185</v>
      </c>
      <c r="B183" s="343"/>
      <c r="C183" s="29">
        <v>3765.9425</v>
      </c>
      <c r="D183" s="29">
        <v>3805.93204865557</v>
      </c>
      <c r="E183" s="30"/>
      <c r="F183" s="29">
        <v>85</v>
      </c>
      <c r="G183" s="30"/>
      <c r="H183" s="31">
        <v>111.12</v>
      </c>
      <c r="I183" s="30"/>
      <c r="J183" s="29">
        <v>64</v>
      </c>
      <c r="K183" s="30"/>
      <c r="L183" s="29">
        <v>-94261</v>
      </c>
      <c r="M183" s="30"/>
    </row>
    <row r="184" spans="1:13" s="28" customFormat="1" ht="12" customHeight="1">
      <c r="A184" s="343" t="s">
        <v>186</v>
      </c>
      <c r="B184" s="343"/>
      <c r="C184" s="29">
        <v>2233.2743362831857</v>
      </c>
      <c r="D184" s="29">
        <v>29273.584049586778</v>
      </c>
      <c r="E184" s="30"/>
      <c r="F184" s="29">
        <v>100</v>
      </c>
      <c r="G184" s="30"/>
      <c r="H184" s="31">
        <v>49.86</v>
      </c>
      <c r="I184" s="30"/>
      <c r="J184" s="29">
        <v>23</v>
      </c>
      <c r="K184" s="30"/>
      <c r="L184" s="29">
        <v>20145</v>
      </c>
      <c r="M184" s="30"/>
    </row>
    <row r="185" spans="1:13" s="28" customFormat="1" ht="12" customHeight="1">
      <c r="A185" s="343" t="s">
        <v>187</v>
      </c>
      <c r="B185" s="343"/>
      <c r="C185" s="29">
        <v>2150.973474801061</v>
      </c>
      <c r="D185" s="29">
        <v>6061.691093333334</v>
      </c>
      <c r="E185" s="30"/>
      <c r="F185" s="29">
        <v>90</v>
      </c>
      <c r="G185" s="30"/>
      <c r="H185" s="31">
        <v>76.25</v>
      </c>
      <c r="I185" s="30"/>
      <c r="J185" s="29">
        <v>41</v>
      </c>
      <c r="K185" s="30"/>
      <c r="L185" s="29">
        <v>63833</v>
      </c>
      <c r="M185" s="30"/>
    </row>
    <row r="186" spans="1:13" s="28" customFormat="1" ht="12" customHeight="1">
      <c r="A186" s="343" t="s">
        <v>188</v>
      </c>
      <c r="B186" s="343"/>
      <c r="C186" s="29">
        <v>5000.986526946108</v>
      </c>
      <c r="D186" s="29">
        <v>1630.8318580060422</v>
      </c>
      <c r="E186" s="30"/>
      <c r="F186" s="29">
        <v>75</v>
      </c>
      <c r="G186" s="30"/>
      <c r="H186" s="31">
        <v>126.89</v>
      </c>
      <c r="I186" s="30"/>
      <c r="J186" s="29">
        <v>70</v>
      </c>
      <c r="K186" s="30"/>
      <c r="L186" s="29">
        <v>-309701</v>
      </c>
      <c r="M186" s="30"/>
    </row>
    <row r="187" spans="1:13" s="28" customFormat="1" ht="12" customHeight="1">
      <c r="A187" s="343" t="s">
        <v>189</v>
      </c>
      <c r="B187" s="343"/>
      <c r="C187" s="29">
        <v>2635.7756497948017</v>
      </c>
      <c r="D187" s="29">
        <v>5648.58670781893</v>
      </c>
      <c r="E187" s="30"/>
      <c r="F187" s="29">
        <v>75</v>
      </c>
      <c r="G187" s="30"/>
      <c r="H187" s="31">
        <v>83.81</v>
      </c>
      <c r="I187" s="30"/>
      <c r="J187" s="29">
        <v>46</v>
      </c>
      <c r="K187" s="30"/>
      <c r="L187" s="29">
        <v>0</v>
      </c>
      <c r="M187" s="30"/>
    </row>
    <row r="188" spans="1:13" s="28" customFormat="1" ht="12" customHeight="1">
      <c r="A188" s="343" t="s">
        <v>190</v>
      </c>
      <c r="B188" s="343"/>
      <c r="C188" s="29">
        <v>2561.140740740741</v>
      </c>
      <c r="D188" s="29">
        <v>5175.730291970804</v>
      </c>
      <c r="E188" s="30"/>
      <c r="F188" s="29">
        <v>95</v>
      </c>
      <c r="G188" s="30"/>
      <c r="H188" s="31">
        <v>72.59</v>
      </c>
      <c r="I188" s="30"/>
      <c r="J188" s="29">
        <v>38</v>
      </c>
      <c r="K188" s="30"/>
      <c r="L188" s="29">
        <v>11427</v>
      </c>
      <c r="M188" s="30"/>
    </row>
    <row r="189" spans="1:13" s="28" customFormat="1" ht="12" customHeight="1">
      <c r="A189" s="343" t="s">
        <v>191</v>
      </c>
      <c r="B189" s="343"/>
      <c r="C189" s="29">
        <v>2215.0588235294117</v>
      </c>
      <c r="D189" s="29">
        <v>35234.556279069766</v>
      </c>
      <c r="E189" s="30"/>
      <c r="F189" s="29">
        <v>100</v>
      </c>
      <c r="G189" s="30"/>
      <c r="H189" s="31">
        <v>45.64</v>
      </c>
      <c r="I189" s="30"/>
      <c r="J189" s="29">
        <v>20</v>
      </c>
      <c r="K189" s="30"/>
      <c r="L189" s="29">
        <v>50758</v>
      </c>
      <c r="M189" s="30"/>
    </row>
    <row r="190" spans="1:13" s="28" customFormat="1" ht="12" customHeight="1">
      <c r="A190" s="343" t="s">
        <v>192</v>
      </c>
      <c r="B190" s="343"/>
      <c r="C190" s="29">
        <v>2998.2223701731027</v>
      </c>
      <c r="D190" s="29">
        <v>9170.507446524063</v>
      </c>
      <c r="E190" s="30">
        <v>13</v>
      </c>
      <c r="F190" s="29">
        <v>80</v>
      </c>
      <c r="G190" s="30">
        <v>13</v>
      </c>
      <c r="H190" s="31">
        <v>83.23</v>
      </c>
      <c r="I190" s="30"/>
      <c r="J190" s="29">
        <v>45</v>
      </c>
      <c r="K190" s="30"/>
      <c r="L190" s="29">
        <v>13223</v>
      </c>
      <c r="M190" s="30"/>
    </row>
    <row r="191" spans="1:13" s="28" customFormat="1" ht="12" customHeight="1">
      <c r="A191" s="343" t="s">
        <v>193</v>
      </c>
      <c r="B191" s="343"/>
      <c r="C191" s="29">
        <v>2424.899022801303</v>
      </c>
      <c r="D191" s="29">
        <v>2942.3893010325664</v>
      </c>
      <c r="E191" s="30"/>
      <c r="F191" s="29">
        <v>90</v>
      </c>
      <c r="G191" s="30"/>
      <c r="H191" s="31">
        <v>89.79</v>
      </c>
      <c r="I191" s="30"/>
      <c r="J191" s="29">
        <v>50</v>
      </c>
      <c r="K191" s="30"/>
      <c r="L191" s="29">
        <v>668804</v>
      </c>
      <c r="M191" s="30"/>
    </row>
    <row r="192" spans="1:13" s="28" customFormat="1" ht="12" customHeight="1">
      <c r="A192" s="343" t="s">
        <v>194</v>
      </c>
      <c r="B192" s="343"/>
      <c r="C192" s="29">
        <v>2170.523076923077</v>
      </c>
      <c r="D192" s="29">
        <v>951.4086153846154</v>
      </c>
      <c r="E192" s="30"/>
      <c r="F192" s="29">
        <v>85</v>
      </c>
      <c r="G192" s="30"/>
      <c r="H192" s="31">
        <v>56.25</v>
      </c>
      <c r="I192" s="30"/>
      <c r="J192" s="29">
        <v>27</v>
      </c>
      <c r="K192" s="30"/>
      <c r="L192" s="29">
        <v>17088</v>
      </c>
      <c r="M192" s="30"/>
    </row>
    <row r="193" spans="1:13" s="28" customFormat="1" ht="12" customHeight="1">
      <c r="A193" s="343" t="s">
        <v>195</v>
      </c>
      <c r="B193" s="343"/>
      <c r="C193" s="29">
        <v>2273.0093896713615</v>
      </c>
      <c r="D193" s="29">
        <v>5077.097080291972</v>
      </c>
      <c r="E193" s="30"/>
      <c r="F193" s="29">
        <v>100</v>
      </c>
      <c r="G193" s="30"/>
      <c r="H193" s="31">
        <v>73.22</v>
      </c>
      <c r="I193" s="30"/>
      <c r="J193" s="29">
        <v>39</v>
      </c>
      <c r="K193" s="30"/>
      <c r="L193" s="29">
        <v>246008</v>
      </c>
      <c r="M193" s="30"/>
    </row>
    <row r="194" spans="1:13" s="28" customFormat="1" ht="12" customHeight="1">
      <c r="A194" s="343" t="s">
        <v>196</v>
      </c>
      <c r="B194" s="343"/>
      <c r="C194" s="29">
        <v>2808.58599695586</v>
      </c>
      <c r="D194" s="29">
        <v>11022.861712121208</v>
      </c>
      <c r="E194" s="30"/>
      <c r="F194" s="29">
        <v>85</v>
      </c>
      <c r="G194" s="30"/>
      <c r="H194" s="31">
        <v>78.49</v>
      </c>
      <c r="I194" s="30"/>
      <c r="J194" s="29">
        <v>42</v>
      </c>
      <c r="K194" s="30"/>
      <c r="L194" s="29">
        <v>61285</v>
      </c>
      <c r="M194" s="30"/>
    </row>
    <row r="195" spans="1:13" s="28" customFormat="1" ht="12" customHeight="1">
      <c r="A195" s="344" t="s">
        <v>197</v>
      </c>
      <c r="B195" s="344"/>
      <c r="C195" s="37">
        <v>2257.2811387900356</v>
      </c>
      <c r="D195" s="37">
        <v>8522.181134751774</v>
      </c>
      <c r="E195" s="38"/>
      <c r="F195" s="37">
        <v>100</v>
      </c>
      <c r="G195" s="38"/>
      <c r="H195" s="39">
        <v>58.73</v>
      </c>
      <c r="I195" s="38"/>
      <c r="J195" s="37">
        <v>29</v>
      </c>
      <c r="K195" s="38"/>
      <c r="L195" s="37">
        <v>228728</v>
      </c>
      <c r="M195" s="38"/>
    </row>
    <row r="196" spans="1:13" s="28" customFormat="1" ht="12" customHeight="1">
      <c r="A196" s="34"/>
      <c r="B196" s="34"/>
      <c r="C196" s="34"/>
      <c r="D196" s="34"/>
      <c r="E196" s="45"/>
      <c r="F196" s="34"/>
      <c r="G196" s="45"/>
      <c r="H196" s="46"/>
      <c r="I196" s="45"/>
      <c r="J196" s="34"/>
      <c r="K196" s="45"/>
      <c r="L196" s="34"/>
      <c r="M196" s="45"/>
    </row>
    <row r="197" spans="1:13" s="28" customFormat="1" ht="12" customHeight="1">
      <c r="A197" s="342" t="s">
        <v>198</v>
      </c>
      <c r="B197" s="342"/>
      <c r="C197" s="25">
        <v>2199.7347186147185</v>
      </c>
      <c r="D197" s="25">
        <v>2587.2114345331247</v>
      </c>
      <c r="E197" s="26"/>
      <c r="F197" s="25">
        <v>96.24479950576874</v>
      </c>
      <c r="G197" s="26"/>
      <c r="H197" s="27" t="s">
        <v>19</v>
      </c>
      <c r="I197" s="26"/>
      <c r="J197" s="25" t="s">
        <v>19</v>
      </c>
      <c r="K197" s="26"/>
      <c r="L197" s="25">
        <v>3388764</v>
      </c>
      <c r="M197" s="26"/>
    </row>
    <row r="198" spans="1:13" s="28" customFormat="1" ht="12" customHeight="1">
      <c r="A198" s="343" t="s">
        <v>199</v>
      </c>
      <c r="B198" s="343"/>
      <c r="C198" s="29">
        <v>2328.947565543071</v>
      </c>
      <c r="D198" s="29">
        <v>3250.5210196649673</v>
      </c>
      <c r="E198" s="30">
        <v>14</v>
      </c>
      <c r="F198" s="29">
        <v>100</v>
      </c>
      <c r="G198" s="30">
        <v>14</v>
      </c>
      <c r="H198" s="31">
        <v>64.37</v>
      </c>
      <c r="I198" s="30">
        <v>14</v>
      </c>
      <c r="J198" s="29">
        <v>33</v>
      </c>
      <c r="K198" s="30">
        <v>14</v>
      </c>
      <c r="L198" s="29">
        <v>189082</v>
      </c>
      <c r="M198" s="30"/>
    </row>
    <row r="199" spans="1:13" s="28" customFormat="1" ht="12" customHeight="1">
      <c r="A199" s="343" t="s">
        <v>200</v>
      </c>
      <c r="B199" s="343"/>
      <c r="C199" s="29">
        <v>2593</v>
      </c>
      <c r="D199" s="29">
        <v>66497.3678</v>
      </c>
      <c r="E199" s="30"/>
      <c r="F199" s="29">
        <v>100</v>
      </c>
      <c r="G199" s="30"/>
      <c r="H199" s="31">
        <v>47.23</v>
      </c>
      <c r="I199" s="30"/>
      <c r="J199" s="29">
        <v>21</v>
      </c>
      <c r="K199" s="30"/>
      <c r="L199" s="29">
        <v>10905</v>
      </c>
      <c r="M199" s="30"/>
    </row>
    <row r="200" spans="1:13" s="28" customFormat="1" ht="12" customHeight="1">
      <c r="A200" s="343" t="s">
        <v>201</v>
      </c>
      <c r="B200" s="343"/>
      <c r="C200" s="29">
        <v>2213.0588235294117</v>
      </c>
      <c r="D200" s="29">
        <v>8970.421851851852</v>
      </c>
      <c r="E200" s="30"/>
      <c r="F200" s="29">
        <v>100</v>
      </c>
      <c r="G200" s="30"/>
      <c r="H200" s="31">
        <v>42.98</v>
      </c>
      <c r="I200" s="30"/>
      <c r="J200" s="29">
        <v>19</v>
      </c>
      <c r="K200" s="30"/>
      <c r="L200" s="29">
        <v>9679</v>
      </c>
      <c r="M200" s="30"/>
    </row>
    <row r="201" spans="1:13" s="28" customFormat="1" ht="12" customHeight="1">
      <c r="A201" s="343" t="s">
        <v>202</v>
      </c>
      <c r="B201" s="343"/>
      <c r="C201" s="29">
        <v>2188.948275862069</v>
      </c>
      <c r="D201" s="29">
        <v>5856.8668965517245</v>
      </c>
      <c r="E201" s="30"/>
      <c r="F201" s="29">
        <v>100</v>
      </c>
      <c r="G201" s="30"/>
      <c r="H201" s="31">
        <v>49.42</v>
      </c>
      <c r="I201" s="30"/>
      <c r="J201" s="29">
        <v>23</v>
      </c>
      <c r="K201" s="30"/>
      <c r="L201" s="29">
        <v>27312</v>
      </c>
      <c r="M201" s="30"/>
    </row>
    <row r="202" spans="1:13" s="28" customFormat="1" ht="12" customHeight="1">
      <c r="A202" s="343" t="s">
        <v>203</v>
      </c>
      <c r="B202" s="343"/>
      <c r="C202" s="29">
        <v>2233.0608974358975</v>
      </c>
      <c r="D202" s="29">
        <v>80.22294840294803</v>
      </c>
      <c r="E202" s="30"/>
      <c r="F202" s="29">
        <v>95</v>
      </c>
      <c r="G202" s="30"/>
      <c r="H202" s="31">
        <v>58.5</v>
      </c>
      <c r="I202" s="30"/>
      <c r="J202" s="29">
        <v>29</v>
      </c>
      <c r="K202" s="30"/>
      <c r="L202" s="29">
        <v>473938</v>
      </c>
      <c r="M202" s="30"/>
    </row>
    <row r="203" spans="1:13" s="28" customFormat="1" ht="12" customHeight="1">
      <c r="A203" s="343" t="s">
        <v>204</v>
      </c>
      <c r="B203" s="343"/>
      <c r="C203" s="29">
        <v>2157.110705596107</v>
      </c>
      <c r="D203" s="29">
        <v>3250.5210196649673</v>
      </c>
      <c r="E203" s="30">
        <v>14</v>
      </c>
      <c r="F203" s="29">
        <v>100</v>
      </c>
      <c r="G203" s="30">
        <v>14</v>
      </c>
      <c r="H203" s="31">
        <v>64.37</v>
      </c>
      <c r="I203" s="30">
        <v>14</v>
      </c>
      <c r="J203" s="29">
        <v>33</v>
      </c>
      <c r="K203" s="30">
        <v>14</v>
      </c>
      <c r="L203" s="29">
        <v>784452</v>
      </c>
      <c r="M203" s="30"/>
    </row>
    <row r="204" spans="1:13" s="28" customFormat="1" ht="12" customHeight="1">
      <c r="A204" s="343" t="s">
        <v>205</v>
      </c>
      <c r="B204" s="343"/>
      <c r="C204" s="29">
        <v>2074.5897887323945</v>
      </c>
      <c r="D204" s="29">
        <v>3482.2506976744185</v>
      </c>
      <c r="E204" s="30"/>
      <c r="F204" s="29">
        <v>95</v>
      </c>
      <c r="G204" s="30"/>
      <c r="H204" s="31">
        <v>60.86</v>
      </c>
      <c r="I204" s="30"/>
      <c r="J204" s="29">
        <v>31</v>
      </c>
      <c r="K204" s="30"/>
      <c r="L204" s="29">
        <v>128455</v>
      </c>
      <c r="M204" s="30"/>
    </row>
    <row r="205" spans="1:13" s="28" customFormat="1" ht="12" customHeight="1">
      <c r="A205" s="343" t="s">
        <v>206</v>
      </c>
      <c r="B205" s="343"/>
      <c r="C205" s="29">
        <v>2348.7727272727275</v>
      </c>
      <c r="D205" s="29">
        <v>-1684.7602173913044</v>
      </c>
      <c r="E205" s="30"/>
      <c r="F205" s="29">
        <v>85</v>
      </c>
      <c r="G205" s="30"/>
      <c r="H205" s="31">
        <v>69.32</v>
      </c>
      <c r="I205" s="30"/>
      <c r="J205" s="29">
        <v>36</v>
      </c>
      <c r="K205" s="30"/>
      <c r="L205" s="29">
        <v>2658</v>
      </c>
      <c r="M205" s="30"/>
    </row>
    <row r="206" spans="1:13" s="28" customFormat="1" ht="12" customHeight="1">
      <c r="A206" s="344" t="s">
        <v>207</v>
      </c>
      <c r="B206" s="344"/>
      <c r="C206" s="37">
        <v>2185.906015037594</v>
      </c>
      <c r="D206" s="37">
        <v>1799.199481171548</v>
      </c>
      <c r="E206" s="38"/>
      <c r="F206" s="37">
        <v>95</v>
      </c>
      <c r="G206" s="38"/>
      <c r="H206" s="39">
        <v>66.86</v>
      </c>
      <c r="I206" s="38"/>
      <c r="J206" s="37">
        <v>35</v>
      </c>
      <c r="K206" s="38"/>
      <c r="L206" s="37">
        <v>1762283</v>
      </c>
      <c r="M206" s="38"/>
    </row>
    <row r="207" spans="1:13" s="28" customFormat="1" ht="12" customHeight="1">
      <c r="A207" s="34"/>
      <c r="B207" s="34"/>
      <c r="C207" s="34"/>
      <c r="D207" s="34"/>
      <c r="E207" s="45"/>
      <c r="F207" s="34"/>
      <c r="G207" s="45"/>
      <c r="H207" s="46"/>
      <c r="I207" s="45"/>
      <c r="J207" s="34"/>
      <c r="K207" s="45"/>
      <c r="L207" s="34"/>
      <c r="M207" s="45"/>
    </row>
    <row r="208" spans="1:13" s="28" customFormat="1" ht="12" customHeight="1">
      <c r="A208" s="342" t="s">
        <v>208</v>
      </c>
      <c r="B208" s="342"/>
      <c r="C208" s="25">
        <v>2456.699233177839</v>
      </c>
      <c r="D208" s="25">
        <v>2751.064460026873</v>
      </c>
      <c r="E208" s="26"/>
      <c r="F208" s="25">
        <v>93.28921017394583</v>
      </c>
      <c r="G208" s="26"/>
      <c r="H208" s="27" t="s">
        <v>19</v>
      </c>
      <c r="I208" s="26"/>
      <c r="J208" s="25" t="s">
        <v>19</v>
      </c>
      <c r="K208" s="26"/>
      <c r="L208" s="25">
        <v>11038129</v>
      </c>
      <c r="M208" s="26"/>
    </row>
    <row r="209" spans="1:13" s="28" customFormat="1" ht="12" customHeight="1">
      <c r="A209" s="343" t="s">
        <v>209</v>
      </c>
      <c r="B209" s="343"/>
      <c r="C209" s="29">
        <v>2341.52732309242</v>
      </c>
      <c r="D209" s="29">
        <v>1226.5126729017968</v>
      </c>
      <c r="E209" s="30"/>
      <c r="F209" s="29">
        <v>87</v>
      </c>
      <c r="G209" s="30"/>
      <c r="H209" s="31">
        <v>83.36</v>
      </c>
      <c r="I209" s="30"/>
      <c r="J209" s="29">
        <v>46</v>
      </c>
      <c r="K209" s="30"/>
      <c r="L209" s="29">
        <v>1294046</v>
      </c>
      <c r="M209" s="30"/>
    </row>
    <row r="210" spans="1:13" s="28" customFormat="1" ht="12" customHeight="1">
      <c r="A210" s="343" t="s">
        <v>210</v>
      </c>
      <c r="B210" s="343"/>
      <c r="C210" s="29">
        <v>2574.6613898718024</v>
      </c>
      <c r="D210" s="29">
        <v>2967.9542840752633</v>
      </c>
      <c r="E210" s="30"/>
      <c r="F210" s="29">
        <v>97</v>
      </c>
      <c r="G210" s="30"/>
      <c r="H210" s="31">
        <v>82.78</v>
      </c>
      <c r="I210" s="30"/>
      <c r="J210" s="29">
        <v>45</v>
      </c>
      <c r="K210" s="30"/>
      <c r="L210" s="29">
        <v>2432783</v>
      </c>
      <c r="M210" s="30"/>
    </row>
    <row r="211" spans="1:13" s="28" customFormat="1" ht="12" customHeight="1">
      <c r="A211" s="343" t="s">
        <v>211</v>
      </c>
      <c r="B211" s="343"/>
      <c r="C211" s="29">
        <v>2192.358926919519</v>
      </c>
      <c r="D211" s="29">
        <v>1556.3441985752447</v>
      </c>
      <c r="E211" s="30"/>
      <c r="F211" s="29">
        <v>85</v>
      </c>
      <c r="G211" s="30"/>
      <c r="H211" s="31">
        <v>81.51</v>
      </c>
      <c r="I211" s="30"/>
      <c r="J211" s="29">
        <v>44</v>
      </c>
      <c r="K211" s="30"/>
      <c r="L211" s="29">
        <v>788753</v>
      </c>
      <c r="M211" s="30"/>
    </row>
    <row r="212" spans="1:13" s="28" customFormat="1" ht="12" customHeight="1">
      <c r="A212" s="343" t="s">
        <v>212</v>
      </c>
      <c r="B212" s="343"/>
      <c r="C212" s="29">
        <v>2349.6034140531956</v>
      </c>
      <c r="D212" s="29">
        <v>1348.565401488445</v>
      </c>
      <c r="E212" s="30"/>
      <c r="F212" s="29">
        <v>95</v>
      </c>
      <c r="G212" s="30"/>
      <c r="H212" s="31">
        <v>86.95</v>
      </c>
      <c r="I212" s="30"/>
      <c r="J212" s="29">
        <v>48</v>
      </c>
      <c r="K212" s="30"/>
      <c r="L212" s="29">
        <v>565410</v>
      </c>
      <c r="M212" s="30"/>
    </row>
    <row r="213" spans="1:13" s="28" customFormat="1" ht="12" customHeight="1">
      <c r="A213" s="343" t="s">
        <v>213</v>
      </c>
      <c r="B213" s="343"/>
      <c r="C213" s="29">
        <v>2332.6536981509244</v>
      </c>
      <c r="D213" s="29">
        <v>2089.633004423691</v>
      </c>
      <c r="E213" s="30"/>
      <c r="F213" s="29">
        <v>93</v>
      </c>
      <c r="G213" s="30"/>
      <c r="H213" s="31">
        <v>79.81</v>
      </c>
      <c r="I213" s="30"/>
      <c r="J213" s="29">
        <v>43</v>
      </c>
      <c r="K213" s="30"/>
      <c r="L213" s="29">
        <v>2099431</v>
      </c>
      <c r="M213" s="30"/>
    </row>
    <row r="214" spans="1:13" s="28" customFormat="1" ht="12" customHeight="1">
      <c r="A214" s="343" t="s">
        <v>214</v>
      </c>
      <c r="B214" s="343"/>
      <c r="C214" s="29">
        <v>2177.3312202852617</v>
      </c>
      <c r="D214" s="29">
        <v>5948.818229813664</v>
      </c>
      <c r="E214" s="30"/>
      <c r="F214" s="29">
        <v>100</v>
      </c>
      <c r="G214" s="30"/>
      <c r="H214" s="31">
        <v>73.46</v>
      </c>
      <c r="I214" s="30"/>
      <c r="J214" s="29">
        <v>39</v>
      </c>
      <c r="K214" s="30"/>
      <c r="L214" s="29">
        <v>383951</v>
      </c>
      <c r="M214" s="30"/>
    </row>
    <row r="215" spans="1:13" s="28" customFormat="1" ht="12" customHeight="1">
      <c r="A215" s="343" t="s">
        <v>215</v>
      </c>
      <c r="B215" s="343"/>
      <c r="C215" s="29">
        <v>2194.6472303206997</v>
      </c>
      <c r="D215" s="29">
        <v>9045.173098995696</v>
      </c>
      <c r="E215" s="30"/>
      <c r="F215" s="29">
        <v>100</v>
      </c>
      <c r="G215" s="30"/>
      <c r="H215" s="31">
        <v>67.48</v>
      </c>
      <c r="I215" s="30"/>
      <c r="J215" s="29">
        <v>35</v>
      </c>
      <c r="K215" s="30"/>
      <c r="L215" s="29">
        <v>309403</v>
      </c>
      <c r="M215" s="30"/>
    </row>
    <row r="216" spans="1:13" s="28" customFormat="1" ht="12" customHeight="1">
      <c r="A216" s="343" t="s">
        <v>216</v>
      </c>
      <c r="B216" s="343"/>
      <c r="C216" s="29">
        <v>2396.777922077922</v>
      </c>
      <c r="D216" s="29">
        <v>6019.749458762887</v>
      </c>
      <c r="E216" s="30"/>
      <c r="F216" s="29">
        <v>100</v>
      </c>
      <c r="G216" s="30"/>
      <c r="H216" s="31">
        <v>78.48</v>
      </c>
      <c r="I216" s="30"/>
      <c r="J216" s="29">
        <v>42</v>
      </c>
      <c r="K216" s="30"/>
      <c r="L216" s="29">
        <v>129462</v>
      </c>
      <c r="M216" s="30"/>
    </row>
    <row r="217" spans="1:13" s="28" customFormat="1" ht="12" customHeight="1">
      <c r="A217" s="343" t="s">
        <v>217</v>
      </c>
      <c r="B217" s="343"/>
      <c r="C217" s="29">
        <v>2577.8551532033425</v>
      </c>
      <c r="D217" s="29">
        <v>2313.088870523416</v>
      </c>
      <c r="E217" s="30"/>
      <c r="F217" s="29">
        <v>100</v>
      </c>
      <c r="G217" s="30"/>
      <c r="H217" s="31">
        <v>69.55</v>
      </c>
      <c r="I217" s="30"/>
      <c r="J217" s="29">
        <v>36</v>
      </c>
      <c r="K217" s="30"/>
      <c r="L217" s="29">
        <v>270651</v>
      </c>
      <c r="M217" s="30"/>
    </row>
    <row r="218" spans="1:13" s="28" customFormat="1" ht="12" customHeight="1">
      <c r="A218" s="343" t="s">
        <v>218</v>
      </c>
      <c r="B218" s="343"/>
      <c r="C218" s="29">
        <v>2341.290688259109</v>
      </c>
      <c r="D218" s="29">
        <v>4753.420648</v>
      </c>
      <c r="E218" s="30"/>
      <c r="F218" s="29">
        <v>100</v>
      </c>
      <c r="G218" s="30"/>
      <c r="H218" s="31">
        <v>79.97</v>
      </c>
      <c r="I218" s="30"/>
      <c r="J218" s="29">
        <v>43</v>
      </c>
      <c r="K218" s="30"/>
      <c r="L218" s="29">
        <v>299403</v>
      </c>
      <c r="M218" s="30"/>
    </row>
    <row r="219" spans="1:13" s="28" customFormat="1" ht="12" customHeight="1">
      <c r="A219" s="343" t="s">
        <v>219</v>
      </c>
      <c r="B219" s="343"/>
      <c r="C219" s="29">
        <v>2275.4654654654655</v>
      </c>
      <c r="D219" s="29">
        <v>7112.741008902078</v>
      </c>
      <c r="E219" s="30"/>
      <c r="F219" s="29">
        <v>100</v>
      </c>
      <c r="G219" s="30"/>
      <c r="H219" s="31">
        <v>64.74</v>
      </c>
      <c r="I219" s="30"/>
      <c r="J219" s="29">
        <v>33</v>
      </c>
      <c r="K219" s="30"/>
      <c r="L219" s="29">
        <v>256360</v>
      </c>
      <c r="M219" s="30"/>
    </row>
    <row r="220" spans="1:13" s="28" customFormat="1" ht="12" customHeight="1">
      <c r="A220" s="343" t="s">
        <v>220</v>
      </c>
      <c r="B220" s="343"/>
      <c r="C220" s="29">
        <v>2515.6388888888887</v>
      </c>
      <c r="D220" s="29">
        <v>10698.172232142857</v>
      </c>
      <c r="E220" s="30"/>
      <c r="F220" s="29">
        <v>100</v>
      </c>
      <c r="G220" s="30"/>
      <c r="H220" s="31">
        <v>53.57</v>
      </c>
      <c r="I220" s="30"/>
      <c r="J220" s="29">
        <v>26</v>
      </c>
      <c r="K220" s="30"/>
      <c r="L220" s="29">
        <v>124209</v>
      </c>
      <c r="M220" s="30"/>
    </row>
    <row r="221" spans="1:13" s="28" customFormat="1" ht="12" customHeight="1">
      <c r="A221" s="343" t="s">
        <v>221</v>
      </c>
      <c r="B221" s="343"/>
      <c r="C221" s="29">
        <v>2275.1003732890917</v>
      </c>
      <c r="D221" s="29">
        <v>2632.6961525907795</v>
      </c>
      <c r="E221" s="30"/>
      <c r="F221" s="29">
        <v>90</v>
      </c>
      <c r="G221" s="30"/>
      <c r="H221" s="31">
        <v>82.42</v>
      </c>
      <c r="I221" s="30"/>
      <c r="J221" s="29">
        <v>45</v>
      </c>
      <c r="K221" s="30"/>
      <c r="L221" s="29">
        <v>1083663</v>
      </c>
      <c r="M221" s="30"/>
    </row>
    <row r="222" spans="1:13" s="28" customFormat="1" ht="12" customHeight="1">
      <c r="A222" s="343" t="s">
        <v>222</v>
      </c>
      <c r="B222" s="343"/>
      <c r="C222" s="29">
        <v>2100.8205128205127</v>
      </c>
      <c r="D222" s="29">
        <v>3985.27937037037</v>
      </c>
      <c r="E222" s="30"/>
      <c r="F222" s="29">
        <v>93</v>
      </c>
      <c r="G222" s="30"/>
      <c r="H222" s="31">
        <v>76.73</v>
      </c>
      <c r="I222" s="30"/>
      <c r="J222" s="29">
        <v>41</v>
      </c>
      <c r="K222" s="30"/>
      <c r="L222" s="29">
        <v>136033</v>
      </c>
      <c r="M222" s="30"/>
    </row>
    <row r="223" spans="1:13" s="28" customFormat="1" ht="12" customHeight="1">
      <c r="A223" s="343" t="s">
        <v>223</v>
      </c>
      <c r="B223" s="343"/>
      <c r="C223" s="29">
        <v>5268.150349650349</v>
      </c>
      <c r="D223" s="29">
        <v>9761.070690265486</v>
      </c>
      <c r="E223" s="30"/>
      <c r="F223" s="29">
        <v>80</v>
      </c>
      <c r="G223" s="30"/>
      <c r="H223" s="31">
        <v>114.19</v>
      </c>
      <c r="I223" s="30"/>
      <c r="J223" s="29">
        <v>66</v>
      </c>
      <c r="K223" s="30"/>
      <c r="L223" s="29">
        <v>-180015</v>
      </c>
      <c r="M223" s="30"/>
    </row>
    <row r="224" spans="1:13" s="28" customFormat="1" ht="12" customHeight="1">
      <c r="A224" s="343" t="s">
        <v>224</v>
      </c>
      <c r="B224" s="343"/>
      <c r="C224" s="29">
        <v>2753.953695458593</v>
      </c>
      <c r="D224" s="29">
        <v>524.3537588967971</v>
      </c>
      <c r="E224" s="30"/>
      <c r="F224" s="29">
        <v>85</v>
      </c>
      <c r="G224" s="30"/>
      <c r="H224" s="31">
        <v>90.91</v>
      </c>
      <c r="I224" s="30"/>
      <c r="J224" s="29">
        <v>51</v>
      </c>
      <c r="K224" s="30"/>
      <c r="L224" s="29">
        <v>206541</v>
      </c>
      <c r="M224" s="30"/>
    </row>
    <row r="225" spans="1:13" s="28" customFormat="1" ht="12" customHeight="1">
      <c r="A225" s="343" t="s">
        <v>225</v>
      </c>
      <c r="B225" s="343"/>
      <c r="C225" s="29">
        <v>2086.8643216080404</v>
      </c>
      <c r="D225" s="29">
        <v>6074.380049751243</v>
      </c>
      <c r="E225" s="30"/>
      <c r="F225" s="29">
        <v>95</v>
      </c>
      <c r="G225" s="30"/>
      <c r="H225" s="31">
        <v>60.25</v>
      </c>
      <c r="I225" s="30"/>
      <c r="J225" s="29">
        <v>30</v>
      </c>
      <c r="K225" s="30"/>
      <c r="L225" s="29">
        <v>61727</v>
      </c>
      <c r="M225" s="30"/>
    </row>
    <row r="226" spans="1:13" s="28" customFormat="1" ht="12" customHeight="1">
      <c r="A226" s="344" t="s">
        <v>226</v>
      </c>
      <c r="B226" s="344"/>
      <c r="C226" s="37">
        <v>2200.644790257104</v>
      </c>
      <c r="D226" s="37">
        <v>2875.0578249336872</v>
      </c>
      <c r="E226" s="38"/>
      <c r="F226" s="37">
        <v>90</v>
      </c>
      <c r="G226" s="38"/>
      <c r="H226" s="39">
        <v>89.86</v>
      </c>
      <c r="I226" s="38"/>
      <c r="J226" s="37">
        <v>50</v>
      </c>
      <c r="K226" s="38"/>
      <c r="L226" s="37">
        <v>776318</v>
      </c>
      <c r="M226" s="38"/>
    </row>
    <row r="227" spans="1:13" s="28" customFormat="1" ht="12" customHeight="1">
      <c r="A227" s="34"/>
      <c r="B227" s="34"/>
      <c r="C227" s="34"/>
      <c r="D227" s="34"/>
      <c r="E227" s="45"/>
      <c r="F227" s="34"/>
      <c r="G227" s="45"/>
      <c r="H227" s="46"/>
      <c r="I227" s="45"/>
      <c r="J227" s="34"/>
      <c r="K227" s="45"/>
      <c r="L227" s="34"/>
      <c r="M227" s="45"/>
    </row>
    <row r="228" spans="1:13" s="28" customFormat="1" ht="12" customHeight="1">
      <c r="A228" s="342" t="s">
        <v>227</v>
      </c>
      <c r="B228" s="342"/>
      <c r="C228" s="25">
        <v>2142.4210773799705</v>
      </c>
      <c r="D228" s="25">
        <v>4639.150921429155</v>
      </c>
      <c r="E228" s="26"/>
      <c r="F228" s="25">
        <v>99.33128697095312</v>
      </c>
      <c r="G228" s="26"/>
      <c r="H228" s="27" t="s">
        <v>19</v>
      </c>
      <c r="I228" s="26"/>
      <c r="J228" s="25" t="s">
        <v>19</v>
      </c>
      <c r="K228" s="26"/>
      <c r="L228" s="25">
        <v>8306293</v>
      </c>
      <c r="M228" s="26"/>
    </row>
    <row r="229" spans="1:13" s="28" customFormat="1" ht="12" customHeight="1">
      <c r="A229" s="343" t="s">
        <v>228</v>
      </c>
      <c r="B229" s="343"/>
      <c r="C229" s="29">
        <v>2150.1439912354626</v>
      </c>
      <c r="D229" s="29">
        <v>4817.667367535743</v>
      </c>
      <c r="E229" s="30"/>
      <c r="F229" s="29">
        <v>100</v>
      </c>
      <c r="G229" s="30"/>
      <c r="H229" s="31">
        <v>74.58</v>
      </c>
      <c r="I229" s="30"/>
      <c r="J229" s="29">
        <v>40</v>
      </c>
      <c r="K229" s="30"/>
      <c r="L229" s="29">
        <v>4037855</v>
      </c>
      <c r="M229" s="30"/>
    </row>
    <row r="230" spans="1:13" s="28" customFormat="1" ht="12" customHeight="1">
      <c r="A230" s="343" t="s">
        <v>229</v>
      </c>
      <c r="B230" s="343"/>
      <c r="C230" s="29">
        <v>2145.1258143322475</v>
      </c>
      <c r="D230" s="29">
        <v>5556.460922155687</v>
      </c>
      <c r="E230" s="30"/>
      <c r="F230" s="29">
        <v>100</v>
      </c>
      <c r="G230" s="30"/>
      <c r="H230" s="31">
        <v>72.72</v>
      </c>
      <c r="I230" s="30"/>
      <c r="J230" s="29">
        <v>38</v>
      </c>
      <c r="K230" s="30"/>
      <c r="L230" s="29">
        <v>1528993</v>
      </c>
      <c r="M230" s="30"/>
    </row>
    <row r="231" spans="1:13" s="28" customFormat="1" ht="12" customHeight="1">
      <c r="A231" s="343" t="s">
        <v>230</v>
      </c>
      <c r="B231" s="343"/>
      <c r="C231" s="29">
        <v>2103.7345575959935</v>
      </c>
      <c r="D231" s="29">
        <v>4923.019480519481</v>
      </c>
      <c r="E231" s="30"/>
      <c r="F231" s="29">
        <v>100</v>
      </c>
      <c r="G231" s="30"/>
      <c r="H231" s="31">
        <v>64.37</v>
      </c>
      <c r="I231" s="30"/>
      <c r="J231" s="29">
        <v>33</v>
      </c>
      <c r="K231" s="30"/>
      <c r="L231" s="29">
        <v>515055</v>
      </c>
      <c r="M231" s="30"/>
    </row>
    <row r="232" spans="1:13" s="28" customFormat="1" ht="12" customHeight="1">
      <c r="A232" s="343" t="s">
        <v>231</v>
      </c>
      <c r="B232" s="343"/>
      <c r="C232" s="29">
        <v>2030.2778793418647</v>
      </c>
      <c r="D232" s="29">
        <v>6308.624304029304</v>
      </c>
      <c r="E232" s="30"/>
      <c r="F232" s="29">
        <v>100</v>
      </c>
      <c r="G232" s="30"/>
      <c r="H232" s="31">
        <v>65.37</v>
      </c>
      <c r="I232" s="30"/>
      <c r="J232" s="29">
        <v>34</v>
      </c>
      <c r="K232" s="30"/>
      <c r="L232" s="29">
        <v>341645</v>
      </c>
      <c r="M232" s="30"/>
    </row>
    <row r="233" spans="1:13" s="28" customFormat="1" ht="12" customHeight="1">
      <c r="A233" s="343" t="s">
        <v>232</v>
      </c>
      <c r="B233" s="343"/>
      <c r="C233" s="29">
        <v>2145.4095778197857</v>
      </c>
      <c r="D233" s="29">
        <v>2131.9434918648312</v>
      </c>
      <c r="E233" s="30"/>
      <c r="F233" s="29">
        <v>95</v>
      </c>
      <c r="G233" s="30"/>
      <c r="H233" s="31">
        <v>69.86</v>
      </c>
      <c r="I233" s="30"/>
      <c r="J233" s="29">
        <v>37</v>
      </c>
      <c r="K233" s="30"/>
      <c r="L233" s="29">
        <v>1106866</v>
      </c>
      <c r="M233" s="30"/>
    </row>
    <row r="234" spans="1:13" s="28" customFormat="1" ht="12" customHeight="1">
      <c r="A234" s="344" t="s">
        <v>233</v>
      </c>
      <c r="B234" s="344"/>
      <c r="C234" s="37">
        <v>2169.731</v>
      </c>
      <c r="D234" s="37">
        <v>4209.160861900098</v>
      </c>
      <c r="E234" s="38"/>
      <c r="F234" s="37">
        <v>100</v>
      </c>
      <c r="G234" s="38"/>
      <c r="H234" s="39">
        <v>70.75</v>
      </c>
      <c r="I234" s="38"/>
      <c r="J234" s="37">
        <v>37</v>
      </c>
      <c r="K234" s="38"/>
      <c r="L234" s="37">
        <v>775879</v>
      </c>
      <c r="M234" s="38"/>
    </row>
    <row r="235" spans="1:13" s="28" customFormat="1" ht="12" customHeight="1">
      <c r="A235" s="34"/>
      <c r="B235" s="34"/>
      <c r="C235" s="34"/>
      <c r="D235" s="34"/>
      <c r="E235" s="45"/>
      <c r="F235" s="34"/>
      <c r="G235" s="45"/>
      <c r="H235" s="46"/>
      <c r="I235" s="45"/>
      <c r="J235" s="34"/>
      <c r="K235" s="45"/>
      <c r="L235" s="34"/>
      <c r="M235" s="45"/>
    </row>
    <row r="236" spans="1:13" s="28" customFormat="1" ht="12" customHeight="1">
      <c r="A236" s="342" t="s">
        <v>234</v>
      </c>
      <c r="B236" s="342"/>
      <c r="C236" s="25">
        <v>2185.4041599426214</v>
      </c>
      <c r="D236" s="25">
        <v>3433.8914992877494</v>
      </c>
      <c r="E236" s="26"/>
      <c r="F236" s="25">
        <v>96.69821972993124</v>
      </c>
      <c r="G236" s="26"/>
      <c r="H236" s="27" t="s">
        <v>19</v>
      </c>
      <c r="I236" s="26"/>
      <c r="J236" s="25" t="s">
        <v>19</v>
      </c>
      <c r="K236" s="26"/>
      <c r="L236" s="25">
        <v>3245139</v>
      </c>
      <c r="M236" s="26"/>
    </row>
    <row r="237" spans="1:13" s="28" customFormat="1" ht="12" customHeight="1">
      <c r="A237" s="343" t="s">
        <v>235</v>
      </c>
      <c r="B237" s="343"/>
      <c r="C237" s="29">
        <v>2129.1300546448088</v>
      </c>
      <c r="D237" s="29">
        <v>4047.3271428571425</v>
      </c>
      <c r="E237" s="30"/>
      <c r="F237" s="29">
        <v>95</v>
      </c>
      <c r="G237" s="30"/>
      <c r="H237" s="31">
        <v>62.86</v>
      </c>
      <c r="I237" s="30"/>
      <c r="J237" s="29">
        <v>32</v>
      </c>
      <c r="K237" s="30"/>
      <c r="L237" s="29">
        <v>1275614</v>
      </c>
      <c r="M237" s="30"/>
    </row>
    <row r="238" spans="1:13" s="28" customFormat="1" ht="12" customHeight="1">
      <c r="A238" s="343" t="s">
        <v>236</v>
      </c>
      <c r="B238" s="343"/>
      <c r="C238" s="29">
        <v>2262.9171364148815</v>
      </c>
      <c r="D238" s="29">
        <v>2575.404099378882</v>
      </c>
      <c r="E238" s="30"/>
      <c r="F238" s="29">
        <v>95</v>
      </c>
      <c r="G238" s="30"/>
      <c r="H238" s="31">
        <v>60.66</v>
      </c>
      <c r="I238" s="30"/>
      <c r="J238" s="29">
        <v>30</v>
      </c>
      <c r="K238" s="30"/>
      <c r="L238" s="29">
        <v>602344</v>
      </c>
      <c r="M238" s="30"/>
    </row>
    <row r="239" spans="1:13" s="28" customFormat="1" ht="12" customHeight="1">
      <c r="A239" s="343" t="s">
        <v>237</v>
      </c>
      <c r="B239" s="343"/>
      <c r="C239" s="29">
        <v>1949.0137362637363</v>
      </c>
      <c r="D239" s="29">
        <v>908.8885054347826</v>
      </c>
      <c r="E239" s="30"/>
      <c r="F239" s="29">
        <v>100</v>
      </c>
      <c r="G239" s="30"/>
      <c r="H239" s="31">
        <v>59.23</v>
      </c>
      <c r="I239" s="30"/>
      <c r="J239" s="29">
        <v>29</v>
      </c>
      <c r="K239" s="30"/>
      <c r="L239" s="29">
        <v>294284</v>
      </c>
      <c r="M239" s="30"/>
    </row>
    <row r="240" spans="1:13" s="28" customFormat="1" ht="12" customHeight="1">
      <c r="A240" s="343" t="s">
        <v>238</v>
      </c>
      <c r="B240" s="343"/>
      <c r="C240" s="29">
        <v>2241.9778129952456</v>
      </c>
      <c r="D240" s="29">
        <v>4023.9768227946915</v>
      </c>
      <c r="E240" s="30"/>
      <c r="F240" s="29">
        <v>100</v>
      </c>
      <c r="G240" s="30"/>
      <c r="H240" s="31">
        <v>61.03</v>
      </c>
      <c r="I240" s="30"/>
      <c r="J240" s="29">
        <v>31</v>
      </c>
      <c r="K240" s="30"/>
      <c r="L240" s="29">
        <v>898992</v>
      </c>
      <c r="M240" s="30"/>
    </row>
    <row r="241" spans="1:13" s="28" customFormat="1" ht="12" customHeight="1">
      <c r="A241" s="344" t="s">
        <v>239</v>
      </c>
      <c r="B241" s="344"/>
      <c r="C241" s="37">
        <v>2128.1239193083575</v>
      </c>
      <c r="D241" s="37">
        <v>5043.24183908046</v>
      </c>
      <c r="E241" s="38"/>
      <c r="F241" s="37">
        <v>100</v>
      </c>
      <c r="G241" s="38"/>
      <c r="H241" s="39">
        <v>58.46</v>
      </c>
      <c r="I241" s="38"/>
      <c r="J241" s="37">
        <v>29</v>
      </c>
      <c r="K241" s="38"/>
      <c r="L241" s="37">
        <v>173905</v>
      </c>
      <c r="M241" s="38"/>
    </row>
    <row r="242" spans="1:13" s="28" customFormat="1" ht="12" customHeight="1">
      <c r="A242" s="34"/>
      <c r="B242" s="34"/>
      <c r="C242" s="34"/>
      <c r="D242" s="34"/>
      <c r="E242" s="45"/>
      <c r="F242" s="34"/>
      <c r="G242" s="45"/>
      <c r="H242" s="46"/>
      <c r="I242" s="45"/>
      <c r="J242" s="34"/>
      <c r="K242" s="45"/>
      <c r="L242" s="34"/>
      <c r="M242" s="45"/>
    </row>
    <row r="243" spans="1:13" s="28" customFormat="1" ht="12" customHeight="1">
      <c r="A243" s="342" t="s">
        <v>240</v>
      </c>
      <c r="B243" s="342"/>
      <c r="C243" s="25">
        <v>2149.9748276895416</v>
      </c>
      <c r="D243" s="25">
        <v>5100.773448693373</v>
      </c>
      <c r="E243" s="26"/>
      <c r="F243" s="25">
        <v>96.8111624990015</v>
      </c>
      <c r="G243" s="26"/>
      <c r="H243" s="27" t="s">
        <v>19</v>
      </c>
      <c r="I243" s="26"/>
      <c r="J243" s="25" t="s">
        <v>19</v>
      </c>
      <c r="K243" s="26"/>
      <c r="L243" s="25">
        <v>4575208</v>
      </c>
      <c r="M243" s="26"/>
    </row>
    <row r="244" spans="1:13" s="28" customFormat="1" ht="12" customHeight="1">
      <c r="A244" s="343" t="s">
        <v>241</v>
      </c>
      <c r="B244" s="343"/>
      <c r="C244" s="29">
        <v>2286.6956253850894</v>
      </c>
      <c r="D244" s="29">
        <v>7345.889580246914</v>
      </c>
      <c r="E244" s="30"/>
      <c r="F244" s="29">
        <v>100</v>
      </c>
      <c r="G244" s="30"/>
      <c r="H244" s="31">
        <v>68.04</v>
      </c>
      <c r="I244" s="30"/>
      <c r="J244" s="29">
        <v>35</v>
      </c>
      <c r="K244" s="30"/>
      <c r="L244" s="29">
        <v>404974</v>
      </c>
      <c r="M244" s="30"/>
    </row>
    <row r="245" spans="1:13" s="28" customFormat="1" ht="12" customHeight="1">
      <c r="A245" s="343" t="s">
        <v>242</v>
      </c>
      <c r="B245" s="343"/>
      <c r="C245" s="29">
        <v>2447.910891089109</v>
      </c>
      <c r="D245" s="29">
        <v>10403.43</v>
      </c>
      <c r="E245" s="30"/>
      <c r="F245" s="29">
        <v>100</v>
      </c>
      <c r="G245" s="30"/>
      <c r="H245" s="31">
        <v>76.25</v>
      </c>
      <c r="I245" s="30"/>
      <c r="J245" s="29">
        <v>41</v>
      </c>
      <c r="K245" s="30"/>
      <c r="L245" s="29">
        <v>17521</v>
      </c>
      <c r="M245" s="30"/>
    </row>
    <row r="246" spans="1:13" s="28" customFormat="1" ht="12" customHeight="1">
      <c r="A246" s="343" t="s">
        <v>243</v>
      </c>
      <c r="B246" s="343"/>
      <c r="C246" s="29">
        <v>2796.1392405063293</v>
      </c>
      <c r="D246" s="29">
        <v>8857.74435897436</v>
      </c>
      <c r="E246" s="30"/>
      <c r="F246" s="29">
        <v>100</v>
      </c>
      <c r="G246" s="30"/>
      <c r="H246" s="31">
        <v>62.93</v>
      </c>
      <c r="I246" s="30"/>
      <c r="J246" s="29">
        <v>32</v>
      </c>
      <c r="K246" s="30"/>
      <c r="L246" s="29">
        <v>2297</v>
      </c>
      <c r="M246" s="30"/>
    </row>
    <row r="247" spans="1:13" s="28" customFormat="1" ht="12" customHeight="1">
      <c r="A247" s="343" t="s">
        <v>244</v>
      </c>
      <c r="B247" s="343"/>
      <c r="C247" s="29">
        <v>1727.0969289827256</v>
      </c>
      <c r="D247" s="29">
        <v>4489.344452122408</v>
      </c>
      <c r="E247" s="30"/>
      <c r="F247" s="29">
        <v>95</v>
      </c>
      <c r="G247" s="30"/>
      <c r="H247" s="31">
        <v>78.86</v>
      </c>
      <c r="I247" s="30"/>
      <c r="J247" s="29">
        <v>43</v>
      </c>
      <c r="K247" s="30"/>
      <c r="L247" s="29">
        <v>144057</v>
      </c>
      <c r="M247" s="30"/>
    </row>
    <row r="248" spans="1:13" s="28" customFormat="1" ht="12" customHeight="1">
      <c r="A248" s="343" t="s">
        <v>245</v>
      </c>
      <c r="B248" s="343"/>
      <c r="C248" s="29">
        <v>4162.85294117647</v>
      </c>
      <c r="D248" s="29">
        <v>26485.14925</v>
      </c>
      <c r="E248" s="30"/>
      <c r="F248" s="29">
        <v>100</v>
      </c>
      <c r="G248" s="30"/>
      <c r="H248" s="31">
        <v>81.73</v>
      </c>
      <c r="I248" s="30"/>
      <c r="J248" s="29">
        <v>44</v>
      </c>
      <c r="K248" s="30"/>
      <c r="L248" s="29">
        <v>-879</v>
      </c>
      <c r="M248" s="30"/>
    </row>
    <row r="249" spans="1:13" s="28" customFormat="1" ht="12" customHeight="1">
      <c r="A249" s="343" t="s">
        <v>246</v>
      </c>
      <c r="B249" s="343"/>
      <c r="C249" s="29">
        <v>4153.7192982456145</v>
      </c>
      <c r="D249" s="29">
        <v>21037.66090909091</v>
      </c>
      <c r="E249" s="30"/>
      <c r="F249" s="29">
        <v>100</v>
      </c>
      <c r="G249" s="30"/>
      <c r="H249" s="31">
        <v>121.68</v>
      </c>
      <c r="I249" s="30"/>
      <c r="J249" s="29">
        <v>70</v>
      </c>
      <c r="K249" s="30"/>
      <c r="L249" s="29">
        <v>-12060</v>
      </c>
      <c r="M249" s="30"/>
    </row>
    <row r="250" spans="1:13" s="28" customFormat="1" ht="12" customHeight="1">
      <c r="A250" s="343" t="s">
        <v>247</v>
      </c>
      <c r="B250" s="343"/>
      <c r="C250" s="29">
        <v>2425.2696629213483</v>
      </c>
      <c r="D250" s="29">
        <v>12234.818023255815</v>
      </c>
      <c r="E250" s="30"/>
      <c r="F250" s="29">
        <v>100</v>
      </c>
      <c r="G250" s="30"/>
      <c r="H250" s="31">
        <v>71.98</v>
      </c>
      <c r="I250" s="30"/>
      <c r="J250" s="29">
        <v>38</v>
      </c>
      <c r="K250" s="30"/>
      <c r="L250" s="29">
        <v>59571</v>
      </c>
      <c r="M250" s="30"/>
    </row>
    <row r="251" spans="1:13" s="28" customFormat="1" ht="12" customHeight="1">
      <c r="A251" s="343" t="s">
        <v>248</v>
      </c>
      <c r="B251" s="343"/>
      <c r="C251" s="29">
        <v>2326.6948717948717</v>
      </c>
      <c r="D251" s="29">
        <v>4180.179287531807</v>
      </c>
      <c r="E251" s="30"/>
      <c r="F251" s="29">
        <v>97</v>
      </c>
      <c r="G251" s="30"/>
      <c r="H251" s="31">
        <v>71.16</v>
      </c>
      <c r="I251" s="30"/>
      <c r="J251" s="29">
        <v>37</v>
      </c>
      <c r="K251" s="30"/>
      <c r="L251" s="29">
        <v>358993</v>
      </c>
      <c r="M251" s="30"/>
    </row>
    <row r="252" spans="1:13" s="28" customFormat="1" ht="12" customHeight="1">
      <c r="A252" s="343" t="s">
        <v>249</v>
      </c>
      <c r="B252" s="343"/>
      <c r="C252" s="29">
        <v>2701.1775147928993</v>
      </c>
      <c r="D252" s="29">
        <v>-847.0000568181819</v>
      </c>
      <c r="E252" s="30"/>
      <c r="F252" s="29">
        <v>72.5</v>
      </c>
      <c r="G252" s="30"/>
      <c r="H252" s="31">
        <v>95</v>
      </c>
      <c r="I252" s="30"/>
      <c r="J252" s="29">
        <v>53</v>
      </c>
      <c r="K252" s="30"/>
      <c r="L252" s="29">
        <v>0</v>
      </c>
      <c r="M252" s="30"/>
    </row>
    <row r="253" spans="1:13" s="28" customFormat="1" ht="12" customHeight="1">
      <c r="A253" s="343" t="s">
        <v>250</v>
      </c>
      <c r="B253" s="343"/>
      <c r="C253" s="29">
        <v>2246.6663371230843</v>
      </c>
      <c r="D253" s="29">
        <v>3049.733867924528</v>
      </c>
      <c r="E253" s="30"/>
      <c r="F253" s="29">
        <v>95</v>
      </c>
      <c r="G253" s="30"/>
      <c r="H253" s="31">
        <v>71.21</v>
      </c>
      <c r="I253" s="30"/>
      <c r="J253" s="29">
        <v>37</v>
      </c>
      <c r="K253" s="30"/>
      <c r="L253" s="29">
        <v>1254531</v>
      </c>
      <c r="M253" s="30"/>
    </row>
    <row r="254" spans="1:13" s="28" customFormat="1" ht="12" customHeight="1">
      <c r="A254" s="343" t="s">
        <v>251</v>
      </c>
      <c r="B254" s="343"/>
      <c r="C254" s="29">
        <v>2276.5808580858084</v>
      </c>
      <c r="D254" s="29">
        <v>8149.5873029966715</v>
      </c>
      <c r="E254" s="30"/>
      <c r="F254" s="29">
        <v>100</v>
      </c>
      <c r="G254" s="30"/>
      <c r="H254" s="31">
        <v>61.88</v>
      </c>
      <c r="I254" s="30"/>
      <c r="J254" s="29">
        <v>31</v>
      </c>
      <c r="K254" s="30"/>
      <c r="L254" s="29">
        <v>778564</v>
      </c>
      <c r="M254" s="30"/>
    </row>
    <row r="255" spans="1:13" s="28" customFormat="1" ht="12" customHeight="1">
      <c r="A255" s="343" t="s">
        <v>252</v>
      </c>
      <c r="B255" s="343"/>
      <c r="C255" s="29">
        <v>1500.639344262295</v>
      </c>
      <c r="D255" s="29">
        <v>2505.568986866792</v>
      </c>
      <c r="E255" s="30"/>
      <c r="F255" s="29">
        <v>85</v>
      </c>
      <c r="G255" s="30"/>
      <c r="H255" s="31">
        <v>94.35</v>
      </c>
      <c r="I255" s="30"/>
      <c r="J255" s="29">
        <v>53</v>
      </c>
      <c r="K255" s="30"/>
      <c r="L255" s="29">
        <v>77899</v>
      </c>
      <c r="M255" s="30"/>
    </row>
    <row r="256" spans="1:13" s="28" customFormat="1" ht="12" customHeight="1">
      <c r="A256" s="343" t="s">
        <v>253</v>
      </c>
      <c r="B256" s="343"/>
      <c r="C256" s="29">
        <v>2436.2622950819673</v>
      </c>
      <c r="D256" s="29">
        <v>5835.092459016394</v>
      </c>
      <c r="E256" s="30"/>
      <c r="F256" s="29">
        <v>100</v>
      </c>
      <c r="G256" s="30"/>
      <c r="H256" s="31">
        <v>65.42</v>
      </c>
      <c r="I256" s="30"/>
      <c r="J256" s="29">
        <v>34</v>
      </c>
      <c r="K256" s="30"/>
      <c r="L256" s="29">
        <v>41532</v>
      </c>
      <c r="M256" s="30"/>
    </row>
    <row r="257" spans="1:13" s="28" customFormat="1" ht="12" customHeight="1">
      <c r="A257" s="343" t="s">
        <v>254</v>
      </c>
      <c r="B257" s="343"/>
      <c r="C257" s="29">
        <v>2265.471074380165</v>
      </c>
      <c r="D257" s="29">
        <v>7349.529805013928</v>
      </c>
      <c r="E257" s="30"/>
      <c r="F257" s="29">
        <v>100</v>
      </c>
      <c r="G257" s="30"/>
      <c r="H257" s="31">
        <v>68.89</v>
      </c>
      <c r="I257" s="30"/>
      <c r="J257" s="29">
        <v>36</v>
      </c>
      <c r="K257" s="30"/>
      <c r="L257" s="29">
        <v>295325</v>
      </c>
      <c r="M257" s="30"/>
    </row>
    <row r="258" spans="1:13" s="28" customFormat="1" ht="12" customHeight="1">
      <c r="A258" s="343" t="s">
        <v>255</v>
      </c>
      <c r="B258" s="343"/>
      <c r="C258" s="29">
        <v>1472.9713971397139</v>
      </c>
      <c r="D258" s="29">
        <v>516.0699884925201</v>
      </c>
      <c r="E258" s="30"/>
      <c r="F258" s="29">
        <v>100</v>
      </c>
      <c r="G258" s="30"/>
      <c r="H258" s="31">
        <v>67.66</v>
      </c>
      <c r="I258" s="30"/>
      <c r="J258" s="29">
        <v>35</v>
      </c>
      <c r="K258" s="30"/>
      <c r="L258" s="29">
        <v>611919</v>
      </c>
      <c r="M258" s="30"/>
    </row>
    <row r="259" spans="1:13" s="28" customFormat="1" ht="12" customHeight="1">
      <c r="A259" s="343" t="s">
        <v>256</v>
      </c>
      <c r="B259" s="343"/>
      <c r="C259" s="29">
        <v>2122.6040268456377</v>
      </c>
      <c r="D259" s="29">
        <v>3676.5053153153153</v>
      </c>
      <c r="E259" s="30"/>
      <c r="F259" s="29">
        <v>90</v>
      </c>
      <c r="G259" s="30"/>
      <c r="H259" s="31">
        <v>65.21</v>
      </c>
      <c r="I259" s="30"/>
      <c r="J259" s="29">
        <v>33</v>
      </c>
      <c r="K259" s="30"/>
      <c r="L259" s="29">
        <v>267473</v>
      </c>
      <c r="M259" s="30"/>
    </row>
    <row r="260" spans="1:13" s="28" customFormat="1" ht="12" customHeight="1">
      <c r="A260" s="343" t="s">
        <v>257</v>
      </c>
      <c r="B260" s="343"/>
      <c r="C260" s="29">
        <v>2484.1429961089493</v>
      </c>
      <c r="D260" s="29">
        <v>5367.43797653959</v>
      </c>
      <c r="E260" s="30"/>
      <c r="F260" s="29">
        <v>100</v>
      </c>
      <c r="G260" s="30"/>
      <c r="H260" s="31">
        <v>79.45</v>
      </c>
      <c r="I260" s="30"/>
      <c r="J260" s="29">
        <v>43</v>
      </c>
      <c r="K260" s="30"/>
      <c r="L260" s="29">
        <v>263715</v>
      </c>
      <c r="M260" s="30"/>
    </row>
    <row r="261" spans="1:13" s="28" customFormat="1" ht="12" customHeight="1">
      <c r="A261" s="344" t="s">
        <v>258</v>
      </c>
      <c r="B261" s="344"/>
      <c r="C261" s="37">
        <v>2428.194805194805</v>
      </c>
      <c r="D261" s="37">
        <v>22132.890952380953</v>
      </c>
      <c r="E261" s="38"/>
      <c r="F261" s="37">
        <v>100</v>
      </c>
      <c r="G261" s="38"/>
      <c r="H261" s="39">
        <v>62.77</v>
      </c>
      <c r="I261" s="38"/>
      <c r="J261" s="37">
        <v>32</v>
      </c>
      <c r="K261" s="38"/>
      <c r="L261" s="37">
        <v>9776</v>
      </c>
      <c r="M261" s="38"/>
    </row>
    <row r="262" spans="1:13" s="28" customFormat="1" ht="12" customHeight="1">
      <c r="A262" s="34"/>
      <c r="B262" s="34"/>
      <c r="C262" s="34"/>
      <c r="D262" s="34"/>
      <c r="E262" s="45"/>
      <c r="F262" s="34"/>
      <c r="G262" s="45"/>
      <c r="H262" s="46"/>
      <c r="I262" s="45"/>
      <c r="J262" s="34"/>
      <c r="K262" s="45"/>
      <c r="L262" s="34"/>
      <c r="M262" s="45"/>
    </row>
    <row r="263" spans="1:13" s="28" customFormat="1" ht="12" customHeight="1">
      <c r="A263" s="342" t="s">
        <v>259</v>
      </c>
      <c r="B263" s="342"/>
      <c r="C263" s="25">
        <v>3606</v>
      </c>
      <c r="D263" s="25">
        <v>4033.419935197517</v>
      </c>
      <c r="E263" s="26"/>
      <c r="F263" s="25">
        <v>78.73175688907166</v>
      </c>
      <c r="G263" s="26"/>
      <c r="H263" s="27">
        <v>100</v>
      </c>
      <c r="I263" s="26"/>
      <c r="J263" s="25" t="s">
        <v>19</v>
      </c>
      <c r="K263" s="26"/>
      <c r="L263" s="25">
        <v>1300000</v>
      </c>
      <c r="M263" s="26"/>
    </row>
    <row r="264" spans="1:13" s="28" customFormat="1" ht="12" customHeight="1">
      <c r="A264" s="343" t="s">
        <v>260</v>
      </c>
      <c r="B264" s="343"/>
      <c r="C264" s="29">
        <v>3546.9114390112622</v>
      </c>
      <c r="D264" s="29">
        <v>2604.168582665845</v>
      </c>
      <c r="E264" s="30"/>
      <c r="F264" s="29">
        <v>79.20015455631302</v>
      </c>
      <c r="G264" s="30"/>
      <c r="H264" s="31" t="s">
        <v>19</v>
      </c>
      <c r="I264" s="30"/>
      <c r="J264" s="29" t="s">
        <v>19</v>
      </c>
      <c r="K264" s="30"/>
      <c r="L264" s="29">
        <v>-132895</v>
      </c>
      <c r="M264" s="30"/>
    </row>
    <row r="265" spans="1:13" s="28" customFormat="1" ht="12" customHeight="1">
      <c r="A265" s="343" t="s">
        <v>261</v>
      </c>
      <c r="B265" s="343"/>
      <c r="C265" s="29">
        <v>4689.278058493371</v>
      </c>
      <c r="D265" s="29">
        <v>4409.547712057461</v>
      </c>
      <c r="E265" s="30"/>
      <c r="F265" s="29">
        <v>73.05047366241928</v>
      </c>
      <c r="G265" s="30"/>
      <c r="H265" s="31" t="s">
        <v>19</v>
      </c>
      <c r="I265" s="30"/>
      <c r="J265" s="29" t="s">
        <v>19</v>
      </c>
      <c r="K265" s="30"/>
      <c r="L265" s="29">
        <v>-35519748</v>
      </c>
      <c r="M265" s="30"/>
    </row>
    <row r="266" spans="1:13" s="28" customFormat="1" ht="12" customHeight="1">
      <c r="A266" s="343" t="s">
        <v>262</v>
      </c>
      <c r="B266" s="343"/>
      <c r="C266" s="29">
        <v>2873.090950141264</v>
      </c>
      <c r="D266" s="29">
        <v>5204.162388370515</v>
      </c>
      <c r="E266" s="30"/>
      <c r="F266" s="29">
        <v>86.7407392506753</v>
      </c>
      <c r="G266" s="30"/>
      <c r="H266" s="31" t="s">
        <v>19</v>
      </c>
      <c r="I266" s="30"/>
      <c r="J266" s="29" t="s">
        <v>19</v>
      </c>
      <c r="K266" s="30"/>
      <c r="L266" s="29">
        <v>6399110</v>
      </c>
      <c r="M266" s="30"/>
    </row>
    <row r="267" spans="1:13" s="28" customFormat="1" ht="12" customHeight="1">
      <c r="A267" s="343" t="s">
        <v>263</v>
      </c>
      <c r="B267" s="343"/>
      <c r="C267" s="29">
        <v>2199.7347186147185</v>
      </c>
      <c r="D267" s="29">
        <v>2587.2114345331247</v>
      </c>
      <c r="E267" s="30"/>
      <c r="F267" s="29">
        <v>96.24479950576874</v>
      </c>
      <c r="G267" s="30"/>
      <c r="H267" s="31" t="s">
        <v>19</v>
      </c>
      <c r="I267" s="30"/>
      <c r="J267" s="29" t="s">
        <v>19</v>
      </c>
      <c r="K267" s="30"/>
      <c r="L267" s="29">
        <v>3388764</v>
      </c>
      <c r="M267" s="30"/>
    </row>
    <row r="268" spans="1:13" s="28" customFormat="1" ht="12" customHeight="1">
      <c r="A268" s="343" t="s">
        <v>264</v>
      </c>
      <c r="B268" s="343"/>
      <c r="C268" s="29">
        <v>2456.699233177839</v>
      </c>
      <c r="D268" s="29">
        <v>2751.064460026873</v>
      </c>
      <c r="E268" s="30"/>
      <c r="F268" s="29">
        <v>93.28921017394583</v>
      </c>
      <c r="G268" s="30"/>
      <c r="H268" s="31" t="s">
        <v>19</v>
      </c>
      <c r="I268" s="30"/>
      <c r="J268" s="29" t="s">
        <v>19</v>
      </c>
      <c r="K268" s="30"/>
      <c r="L268" s="29">
        <v>11038129</v>
      </c>
      <c r="M268" s="30"/>
    </row>
    <row r="269" spans="1:13" s="28" customFormat="1" ht="12" customHeight="1">
      <c r="A269" s="343" t="s">
        <v>265</v>
      </c>
      <c r="B269" s="343"/>
      <c r="C269" s="29">
        <v>2142.4210773799705</v>
      </c>
      <c r="D269" s="29">
        <v>4639.150921429155</v>
      </c>
      <c r="E269" s="30"/>
      <c r="F269" s="29">
        <v>99.33128697095312</v>
      </c>
      <c r="G269" s="30"/>
      <c r="H269" s="31" t="s">
        <v>19</v>
      </c>
      <c r="I269" s="30"/>
      <c r="J269" s="29" t="s">
        <v>19</v>
      </c>
      <c r="K269" s="30"/>
      <c r="L269" s="29">
        <v>8306293</v>
      </c>
      <c r="M269" s="30"/>
    </row>
    <row r="270" spans="1:13" s="28" customFormat="1" ht="12" customHeight="1">
      <c r="A270" s="343" t="s">
        <v>266</v>
      </c>
      <c r="B270" s="343"/>
      <c r="C270" s="29">
        <v>2185.4041599426214</v>
      </c>
      <c r="D270" s="29">
        <v>3433.8914992877494</v>
      </c>
      <c r="E270" s="30"/>
      <c r="F270" s="29">
        <v>96.69821972993124</v>
      </c>
      <c r="G270" s="30"/>
      <c r="H270" s="31" t="s">
        <v>19</v>
      </c>
      <c r="I270" s="30"/>
      <c r="J270" s="29" t="s">
        <v>19</v>
      </c>
      <c r="K270" s="30"/>
      <c r="L270" s="29">
        <v>3245139</v>
      </c>
      <c r="M270" s="30"/>
    </row>
    <row r="271" spans="1:13" s="28" customFormat="1" ht="12" customHeight="1">
      <c r="A271" s="349" t="s">
        <v>267</v>
      </c>
      <c r="B271" s="349"/>
      <c r="C271" s="37">
        <v>2149.9748276895416</v>
      </c>
      <c r="D271" s="37">
        <v>5100.773448693373</v>
      </c>
      <c r="E271" s="38"/>
      <c r="F271" s="37">
        <v>96.8111624990015</v>
      </c>
      <c r="G271" s="38"/>
      <c r="H271" s="39" t="s">
        <v>19</v>
      </c>
      <c r="I271" s="38"/>
      <c r="J271" s="37" t="s">
        <v>19</v>
      </c>
      <c r="K271" s="38"/>
      <c r="L271" s="37">
        <v>4575208</v>
      </c>
      <c r="M271" s="38"/>
    </row>
    <row r="272" spans="1:13" s="28" customFormat="1" ht="12" customHeight="1">
      <c r="A272" s="34"/>
      <c r="B272" s="34"/>
      <c r="C272" s="34"/>
      <c r="D272" s="34"/>
      <c r="E272" s="45"/>
      <c r="F272" s="34"/>
      <c r="G272" s="45"/>
      <c r="H272" s="46"/>
      <c r="I272" s="45"/>
      <c r="J272" s="34"/>
      <c r="K272" s="45"/>
      <c r="L272" s="34"/>
      <c r="M272" s="45"/>
    </row>
    <row r="273" spans="1:13" s="28" customFormat="1" ht="12" customHeight="1">
      <c r="A273" s="342" t="s">
        <v>268</v>
      </c>
      <c r="B273" s="342"/>
      <c r="C273" s="25" t="s">
        <v>19</v>
      </c>
      <c r="D273" s="25" t="s">
        <v>19</v>
      </c>
      <c r="E273" s="26"/>
      <c r="F273" s="25" t="s">
        <v>19</v>
      </c>
      <c r="G273" s="26"/>
      <c r="H273" s="27" t="s">
        <v>19</v>
      </c>
      <c r="I273" s="26"/>
      <c r="J273" s="25" t="s">
        <v>19</v>
      </c>
      <c r="K273" s="26"/>
      <c r="L273" s="25">
        <v>-19953589</v>
      </c>
      <c r="M273" s="26"/>
    </row>
    <row r="274" spans="1:13" s="28" customFormat="1" ht="12" customHeight="1">
      <c r="A274" s="343" t="s">
        <v>264</v>
      </c>
      <c r="B274" s="343"/>
      <c r="C274" s="29">
        <v>2440.7408208090137</v>
      </c>
      <c r="D274" s="29">
        <v>2899.4790714443084</v>
      </c>
      <c r="E274" s="30"/>
      <c r="F274" s="29">
        <v>93.53691023231085</v>
      </c>
      <c r="G274" s="30"/>
      <c r="H274" s="31" t="s">
        <v>19</v>
      </c>
      <c r="I274" s="30"/>
      <c r="J274" s="29" t="s">
        <v>19</v>
      </c>
      <c r="K274" s="30"/>
      <c r="L274" s="29">
        <v>11977883</v>
      </c>
      <c r="M274" s="30"/>
    </row>
    <row r="275" spans="1:13" s="28" customFormat="1" ht="12" customHeight="1">
      <c r="A275" s="343" t="s">
        <v>269</v>
      </c>
      <c r="B275" s="343"/>
      <c r="C275" s="29">
        <v>3570.2122308744606</v>
      </c>
      <c r="D275" s="29">
        <v>2436.4447489928402</v>
      </c>
      <c r="E275" s="30"/>
      <c r="F275" s="29">
        <v>79.02461421941139</v>
      </c>
      <c r="G275" s="30"/>
      <c r="H275" s="31" t="s">
        <v>19</v>
      </c>
      <c r="I275" s="30"/>
      <c r="J275" s="29" t="s">
        <v>19</v>
      </c>
      <c r="K275" s="30"/>
      <c r="L275" s="29">
        <v>-797045</v>
      </c>
      <c r="M275" s="30"/>
    </row>
    <row r="276" spans="1:13" s="28" customFormat="1" ht="12" customHeight="1">
      <c r="A276" s="343" t="s">
        <v>262</v>
      </c>
      <c r="B276" s="343"/>
      <c r="C276" s="29">
        <v>2845.637292941481</v>
      </c>
      <c r="D276" s="29">
        <v>4590.354868360512</v>
      </c>
      <c r="E276" s="30"/>
      <c r="F276" s="29">
        <v>87.09332207946349</v>
      </c>
      <c r="G276" s="30"/>
      <c r="H276" s="31" t="s">
        <v>19</v>
      </c>
      <c r="I276" s="30"/>
      <c r="J276" s="29" t="s">
        <v>19</v>
      </c>
      <c r="K276" s="30"/>
      <c r="L276" s="29">
        <v>7645481</v>
      </c>
      <c r="M276" s="30"/>
    </row>
    <row r="277" spans="1:13" s="28" customFormat="1" ht="12" customHeight="1">
      <c r="A277" s="344" t="s">
        <v>261</v>
      </c>
      <c r="B277" s="344"/>
      <c r="C277" s="37">
        <v>4851.389678584104</v>
      </c>
      <c r="D277" s="37">
        <v>4337.305870337547</v>
      </c>
      <c r="E277" s="38"/>
      <c r="F277" s="37">
        <v>72.55338936027869</v>
      </c>
      <c r="G277" s="38"/>
      <c r="H277" s="39" t="s">
        <v>19</v>
      </c>
      <c r="I277" s="38"/>
      <c r="J277" s="37" t="s">
        <v>19</v>
      </c>
      <c r="K277" s="38"/>
      <c r="L277" s="37">
        <v>-38779908</v>
      </c>
      <c r="M277" s="38"/>
    </row>
    <row r="278" spans="1:13" s="50" customFormat="1" ht="12" customHeight="1">
      <c r="A278" s="384"/>
      <c r="B278" s="384"/>
      <c r="C278" s="384"/>
      <c r="D278" s="384"/>
      <c r="E278" s="384"/>
      <c r="F278" s="384"/>
      <c r="G278" s="384"/>
      <c r="H278" s="384"/>
      <c r="I278" s="384"/>
      <c r="J278" s="384"/>
      <c r="K278" s="384"/>
      <c r="L278" s="384"/>
      <c r="M278" s="384"/>
    </row>
    <row r="279" spans="1:13" s="28" customFormat="1" ht="11.25">
      <c r="A279" s="411" t="s">
        <v>270</v>
      </c>
      <c r="B279" s="411"/>
      <c r="C279" s="411"/>
      <c r="D279" s="411"/>
      <c r="E279" s="411"/>
      <c r="F279" s="411"/>
      <c r="G279" s="411"/>
      <c r="H279" s="411"/>
      <c r="I279" s="411"/>
      <c r="J279" s="411"/>
      <c r="K279" s="411"/>
      <c r="L279" s="411"/>
      <c r="M279" s="411"/>
    </row>
    <row r="280" spans="1:13" s="28" customFormat="1" ht="22.5" customHeight="1">
      <c r="A280" s="387" t="s">
        <v>647</v>
      </c>
      <c r="B280" s="387"/>
      <c r="C280" s="387"/>
      <c r="D280" s="387"/>
      <c r="E280" s="387"/>
      <c r="F280" s="387"/>
      <c r="G280" s="387"/>
      <c r="H280" s="387"/>
      <c r="I280" s="387"/>
      <c r="J280" s="387"/>
      <c r="K280" s="387"/>
      <c r="L280" s="387"/>
      <c r="M280" s="387"/>
    </row>
    <row r="281" spans="1:13" s="28" customFormat="1" ht="20.25" customHeight="1">
      <c r="A281" s="387" t="s">
        <v>648</v>
      </c>
      <c r="B281" s="387"/>
      <c r="C281" s="387"/>
      <c r="D281" s="387"/>
      <c r="E281" s="387"/>
      <c r="F281" s="387"/>
      <c r="G281" s="387"/>
      <c r="H281" s="387"/>
      <c r="I281" s="387"/>
      <c r="J281" s="387"/>
      <c r="K281" s="387"/>
      <c r="L281" s="387"/>
      <c r="M281" s="387"/>
    </row>
    <row r="282" spans="1:13" s="28" customFormat="1" ht="23.25" customHeight="1">
      <c r="A282" s="387" t="s">
        <v>634</v>
      </c>
      <c r="B282" s="387"/>
      <c r="C282" s="387"/>
      <c r="D282" s="387"/>
      <c r="E282" s="387"/>
      <c r="F282" s="387"/>
      <c r="G282" s="387"/>
      <c r="H282" s="387"/>
      <c r="I282" s="387"/>
      <c r="J282" s="387"/>
      <c r="K282" s="387"/>
      <c r="L282" s="387"/>
      <c r="M282" s="387"/>
    </row>
    <row r="283" spans="1:13" s="28" customFormat="1" ht="11.25">
      <c r="A283" s="387" t="s">
        <v>635</v>
      </c>
      <c r="B283" s="387"/>
      <c r="C283" s="387"/>
      <c r="D283" s="387"/>
      <c r="E283" s="387"/>
      <c r="F283" s="387"/>
      <c r="G283" s="387"/>
      <c r="H283" s="387"/>
      <c r="I283" s="387"/>
      <c r="J283" s="387"/>
      <c r="K283" s="387"/>
      <c r="L283" s="387"/>
      <c r="M283" s="387"/>
    </row>
    <row r="284" spans="1:13" s="28" customFormat="1" ht="11.25">
      <c r="A284" s="387" t="s">
        <v>649</v>
      </c>
      <c r="B284" s="387"/>
      <c r="C284" s="387"/>
      <c r="D284" s="387"/>
      <c r="E284" s="387"/>
      <c r="F284" s="387"/>
      <c r="G284" s="387"/>
      <c r="H284" s="387"/>
      <c r="I284" s="387"/>
      <c r="J284" s="387"/>
      <c r="K284" s="387"/>
      <c r="L284" s="387"/>
      <c r="M284" s="387"/>
    </row>
    <row r="285" spans="1:13" s="28" customFormat="1" ht="22.5" customHeight="1">
      <c r="A285" s="387" t="s">
        <v>650</v>
      </c>
      <c r="B285" s="387"/>
      <c r="C285" s="387"/>
      <c r="D285" s="387"/>
      <c r="E285" s="387"/>
      <c r="F285" s="387"/>
      <c r="G285" s="387"/>
      <c r="H285" s="387"/>
      <c r="I285" s="387"/>
      <c r="J285" s="387"/>
      <c r="K285" s="387"/>
      <c r="L285" s="387"/>
      <c r="M285" s="387"/>
    </row>
    <row r="286" spans="1:13" s="28" customFormat="1" ht="11.25">
      <c r="A286" s="387" t="s">
        <v>651</v>
      </c>
      <c r="B286" s="387"/>
      <c r="C286" s="387"/>
      <c r="D286" s="387"/>
      <c r="E286" s="387"/>
      <c r="F286" s="387"/>
      <c r="G286" s="387"/>
      <c r="H286" s="387"/>
      <c r="I286" s="387"/>
      <c r="J286" s="387"/>
      <c r="K286" s="387"/>
      <c r="L286" s="387"/>
      <c r="M286" s="387"/>
    </row>
    <row r="287" spans="1:13" s="28" customFormat="1" ht="11.25">
      <c r="A287" s="387" t="s">
        <v>652</v>
      </c>
      <c r="B287" s="387"/>
      <c r="C287" s="387"/>
      <c r="D287" s="387"/>
      <c r="E287" s="387"/>
      <c r="F287" s="387"/>
      <c r="G287" s="387"/>
      <c r="H287" s="387"/>
      <c r="I287" s="387"/>
      <c r="J287" s="387"/>
      <c r="K287" s="387"/>
      <c r="L287" s="387"/>
      <c r="M287" s="387"/>
    </row>
    <row r="288" spans="1:13" s="28" customFormat="1" ht="11.25">
      <c r="A288" s="387" t="s">
        <v>653</v>
      </c>
      <c r="B288" s="387"/>
      <c r="C288" s="387"/>
      <c r="D288" s="387"/>
      <c r="E288" s="387"/>
      <c r="F288" s="387"/>
      <c r="G288" s="387"/>
      <c r="H288" s="387"/>
      <c r="I288" s="387"/>
      <c r="J288" s="387"/>
      <c r="K288" s="387"/>
      <c r="L288" s="387"/>
      <c r="M288" s="387"/>
    </row>
    <row r="289" spans="1:13" s="28" customFormat="1" ht="22.5" customHeight="1">
      <c r="A289" s="387" t="s">
        <v>654</v>
      </c>
      <c r="B289" s="387"/>
      <c r="C289" s="387"/>
      <c r="D289" s="387"/>
      <c r="E289" s="387"/>
      <c r="F289" s="387"/>
      <c r="G289" s="387"/>
      <c r="H289" s="387"/>
      <c r="I289" s="387"/>
      <c r="J289" s="387"/>
      <c r="K289" s="387"/>
      <c r="L289" s="387"/>
      <c r="M289" s="387"/>
    </row>
    <row r="290" spans="1:13" s="28" customFormat="1" ht="11.25">
      <c r="A290" s="387" t="s">
        <v>655</v>
      </c>
      <c r="B290" s="387"/>
      <c r="C290" s="387"/>
      <c r="D290" s="387"/>
      <c r="E290" s="387"/>
      <c r="F290" s="387"/>
      <c r="G290" s="387"/>
      <c r="H290" s="387"/>
      <c r="I290" s="387"/>
      <c r="J290" s="387"/>
      <c r="K290" s="387"/>
      <c r="L290" s="387"/>
      <c r="M290" s="387"/>
    </row>
    <row r="291" spans="1:13" s="28" customFormat="1" ht="11.25">
      <c r="A291" s="387" t="s">
        <v>656</v>
      </c>
      <c r="B291" s="387"/>
      <c r="C291" s="387"/>
      <c r="D291" s="387"/>
      <c r="E291" s="387"/>
      <c r="F291" s="387"/>
      <c r="G291" s="387"/>
      <c r="H291" s="387"/>
      <c r="I291" s="387"/>
      <c r="J291" s="387"/>
      <c r="K291" s="387"/>
      <c r="L291" s="387"/>
      <c r="M291" s="387"/>
    </row>
    <row r="292" spans="1:13" s="28" customFormat="1" ht="11.25">
      <c r="A292" s="387" t="s">
        <v>657</v>
      </c>
      <c r="B292" s="387"/>
      <c r="C292" s="387"/>
      <c r="D292" s="387"/>
      <c r="E292" s="387"/>
      <c r="F292" s="387"/>
      <c r="G292" s="387"/>
      <c r="H292" s="387"/>
      <c r="I292" s="387"/>
      <c r="J292" s="387"/>
      <c r="K292" s="387"/>
      <c r="L292" s="387"/>
      <c r="M292" s="387"/>
    </row>
    <row r="293" spans="1:13" s="28" customFormat="1" ht="11.25">
      <c r="A293" s="387" t="s">
        <v>658</v>
      </c>
      <c r="B293" s="387"/>
      <c r="C293" s="387"/>
      <c r="D293" s="387"/>
      <c r="E293" s="387"/>
      <c r="F293" s="387"/>
      <c r="G293" s="387"/>
      <c r="H293" s="387"/>
      <c r="I293" s="387"/>
      <c r="J293" s="387"/>
      <c r="K293" s="387"/>
      <c r="L293" s="387"/>
      <c r="M293" s="387"/>
    </row>
    <row r="294" spans="1:13" s="52" customFormat="1" ht="5.25" customHeight="1">
      <c r="A294" s="384"/>
      <c r="B294" s="384"/>
      <c r="C294" s="384"/>
      <c r="D294" s="384"/>
      <c r="E294" s="384"/>
      <c r="F294" s="384"/>
      <c r="G294" s="384"/>
      <c r="H294" s="384"/>
      <c r="I294" s="384"/>
      <c r="J294" s="384"/>
      <c r="K294" s="384"/>
      <c r="L294" s="384"/>
      <c r="M294" s="384"/>
    </row>
    <row r="295" spans="1:13" s="28" customFormat="1" ht="9" customHeight="1">
      <c r="A295" s="411" t="s">
        <v>271</v>
      </c>
      <c r="B295" s="411"/>
      <c r="C295" s="411"/>
      <c r="D295" s="411"/>
      <c r="E295" s="411"/>
      <c r="F295" s="411"/>
      <c r="G295" s="411"/>
      <c r="H295" s="411"/>
      <c r="I295" s="411"/>
      <c r="J295" s="411"/>
      <c r="K295" s="411"/>
      <c r="L295" s="411"/>
      <c r="M295" s="411"/>
    </row>
    <row r="296" spans="1:13" s="52" customFormat="1" ht="5.25" customHeight="1">
      <c r="A296" s="384"/>
      <c r="B296" s="384"/>
      <c r="C296" s="384"/>
      <c r="D296" s="384"/>
      <c r="E296" s="384"/>
      <c r="F296" s="384"/>
      <c r="G296" s="384"/>
      <c r="H296" s="384"/>
      <c r="I296" s="384"/>
      <c r="J296" s="384"/>
      <c r="K296" s="384"/>
      <c r="L296" s="384"/>
      <c r="M296" s="384"/>
    </row>
    <row r="297" spans="1:13" s="28" customFormat="1" ht="11.25" customHeight="1">
      <c r="A297" s="411" t="s">
        <v>272</v>
      </c>
      <c r="B297" s="411"/>
      <c r="C297" s="411"/>
      <c r="D297" s="411"/>
      <c r="E297" s="411"/>
      <c r="F297" s="411"/>
      <c r="G297" s="411"/>
      <c r="H297" s="411"/>
      <c r="I297" s="411"/>
      <c r="J297" s="411"/>
      <c r="K297" s="411"/>
      <c r="L297" s="411"/>
      <c r="M297" s="411"/>
    </row>
    <row r="298" spans="1:13" s="28" customFormat="1" ht="11.25" customHeight="1">
      <c r="A298" s="411" t="s">
        <v>615</v>
      </c>
      <c r="B298" s="411"/>
      <c r="C298" s="411"/>
      <c r="D298" s="411"/>
      <c r="E298" s="411"/>
      <c r="F298" s="411"/>
      <c r="G298" s="411"/>
      <c r="H298" s="411"/>
      <c r="I298" s="411"/>
      <c r="J298" s="411"/>
      <c r="K298" s="411"/>
      <c r="L298" s="411"/>
      <c r="M298" s="411"/>
    </row>
  </sheetData>
  <sheetProtection/>
  <mergeCells count="281">
    <mergeCell ref="J5:K5"/>
    <mergeCell ref="L5:M5"/>
    <mergeCell ref="A4:M4"/>
    <mergeCell ref="A3:M3"/>
    <mergeCell ref="A2:M2"/>
    <mergeCell ref="A1:M1"/>
    <mergeCell ref="J6:K6"/>
    <mergeCell ref="L6:M6"/>
    <mergeCell ref="A5:B5"/>
    <mergeCell ref="D5:E5"/>
    <mergeCell ref="A6:B6"/>
    <mergeCell ref="D6:E6"/>
    <mergeCell ref="F6:G6"/>
    <mergeCell ref="H6:I6"/>
    <mergeCell ref="F5:G5"/>
    <mergeCell ref="H5:I5"/>
    <mergeCell ref="J7:K7"/>
    <mergeCell ref="L7:M7"/>
    <mergeCell ref="A8:B8"/>
    <mergeCell ref="A9:B9"/>
    <mergeCell ref="A7:B7"/>
    <mergeCell ref="D7:E7"/>
    <mergeCell ref="F7:G7"/>
    <mergeCell ref="H7:I7"/>
    <mergeCell ref="C8:M8"/>
    <mergeCell ref="A22:B22"/>
    <mergeCell ref="A23:B23"/>
    <mergeCell ref="A24:B24"/>
    <mergeCell ref="A25:B25"/>
    <mergeCell ref="A11:B11"/>
    <mergeCell ref="A12:B12"/>
    <mergeCell ref="A16:B16"/>
    <mergeCell ref="A20:B20"/>
    <mergeCell ref="A38:B38"/>
    <mergeCell ref="A39:B39"/>
    <mergeCell ref="A41:B41"/>
    <mergeCell ref="A42:B42"/>
    <mergeCell ref="A28:B28"/>
    <mergeCell ref="A31:B31"/>
    <mergeCell ref="A32:B32"/>
    <mergeCell ref="A37:B37"/>
    <mergeCell ref="A54:B54"/>
    <mergeCell ref="A55:B55"/>
    <mergeCell ref="A57:B57"/>
    <mergeCell ref="A58:B58"/>
    <mergeCell ref="A43:B43"/>
    <mergeCell ref="A47:B47"/>
    <mergeCell ref="A52:B52"/>
    <mergeCell ref="A53:B53"/>
    <mergeCell ref="A63:B63"/>
    <mergeCell ref="A64:B64"/>
    <mergeCell ref="A65:B65"/>
    <mergeCell ref="A66:B66"/>
    <mergeCell ref="A59:B59"/>
    <mergeCell ref="A60:B60"/>
    <mergeCell ref="A61:B61"/>
    <mergeCell ref="A62:B62"/>
    <mergeCell ref="A71:B71"/>
    <mergeCell ref="A72:B72"/>
    <mergeCell ref="A73:B73"/>
    <mergeCell ref="A74:B74"/>
    <mergeCell ref="A67:B67"/>
    <mergeCell ref="A68:B68"/>
    <mergeCell ref="A69:B69"/>
    <mergeCell ref="A70:B70"/>
    <mergeCell ref="A79:B79"/>
    <mergeCell ref="A80:B80"/>
    <mergeCell ref="A81:B81"/>
    <mergeCell ref="A83:B83"/>
    <mergeCell ref="A75:B75"/>
    <mergeCell ref="A76:B76"/>
    <mergeCell ref="A77:B77"/>
    <mergeCell ref="A78:B78"/>
    <mergeCell ref="A88:B88"/>
    <mergeCell ref="A89:B89"/>
    <mergeCell ref="A90:B90"/>
    <mergeCell ref="A91:B91"/>
    <mergeCell ref="A84:B84"/>
    <mergeCell ref="A85:B85"/>
    <mergeCell ref="A86:B86"/>
    <mergeCell ref="A87:B87"/>
    <mergeCell ref="A96:B96"/>
    <mergeCell ref="A97:B97"/>
    <mergeCell ref="A98:B98"/>
    <mergeCell ref="A99:B99"/>
    <mergeCell ref="A92:B92"/>
    <mergeCell ref="A93:B93"/>
    <mergeCell ref="A94:B94"/>
    <mergeCell ref="A95:B95"/>
    <mergeCell ref="A104:B104"/>
    <mergeCell ref="A105:B105"/>
    <mergeCell ref="A106:B106"/>
    <mergeCell ref="A107:B107"/>
    <mergeCell ref="A100:B100"/>
    <mergeCell ref="A101:B101"/>
    <mergeCell ref="A102:B102"/>
    <mergeCell ref="A103:B103"/>
    <mergeCell ref="A112:B112"/>
    <mergeCell ref="A113:B113"/>
    <mergeCell ref="A114:B114"/>
    <mergeCell ref="A115:B115"/>
    <mergeCell ref="A108:B108"/>
    <mergeCell ref="A109:B109"/>
    <mergeCell ref="A110:B110"/>
    <mergeCell ref="A111:B111"/>
    <mergeCell ref="A120:B120"/>
    <mergeCell ref="A121:B121"/>
    <mergeCell ref="A122:B122"/>
    <mergeCell ref="A123:B123"/>
    <mergeCell ref="A116:B116"/>
    <mergeCell ref="A117:B117"/>
    <mergeCell ref="A118:B118"/>
    <mergeCell ref="A119:B119"/>
    <mergeCell ref="A128:B128"/>
    <mergeCell ref="A129:B129"/>
    <mergeCell ref="A130:B130"/>
    <mergeCell ref="A131:B131"/>
    <mergeCell ref="A124:B124"/>
    <mergeCell ref="A125:B125"/>
    <mergeCell ref="A126:B126"/>
    <mergeCell ref="A127:B127"/>
    <mergeCell ref="A136:B136"/>
    <mergeCell ref="A137:B137"/>
    <mergeCell ref="A138:B138"/>
    <mergeCell ref="A139:B139"/>
    <mergeCell ref="A132:B132"/>
    <mergeCell ref="A133:B133"/>
    <mergeCell ref="A134:B134"/>
    <mergeCell ref="A135:B135"/>
    <mergeCell ref="A144:B144"/>
    <mergeCell ref="A145:B145"/>
    <mergeCell ref="A146:B146"/>
    <mergeCell ref="A147:B147"/>
    <mergeCell ref="A140:B140"/>
    <mergeCell ref="A141:B141"/>
    <mergeCell ref="A142:B142"/>
    <mergeCell ref="A143:B143"/>
    <mergeCell ref="A152:B152"/>
    <mergeCell ref="A153:B153"/>
    <mergeCell ref="A155:B155"/>
    <mergeCell ref="A156:B156"/>
    <mergeCell ref="A148:B148"/>
    <mergeCell ref="A149:B149"/>
    <mergeCell ref="A150:B150"/>
    <mergeCell ref="A151:B151"/>
    <mergeCell ref="A161:B161"/>
    <mergeCell ref="A162:B162"/>
    <mergeCell ref="A163:B163"/>
    <mergeCell ref="A164:B164"/>
    <mergeCell ref="A157:B157"/>
    <mergeCell ref="A158:B158"/>
    <mergeCell ref="A159:B159"/>
    <mergeCell ref="A160:B160"/>
    <mergeCell ref="A169:B169"/>
    <mergeCell ref="A170:B170"/>
    <mergeCell ref="A171:B171"/>
    <mergeCell ref="A172:B172"/>
    <mergeCell ref="A165:B165"/>
    <mergeCell ref="A166:B166"/>
    <mergeCell ref="A167:B167"/>
    <mergeCell ref="A168:B168"/>
    <mergeCell ref="A177:B177"/>
    <mergeCell ref="A178:B178"/>
    <mergeCell ref="A179:B179"/>
    <mergeCell ref="A180:B180"/>
    <mergeCell ref="A173:B173"/>
    <mergeCell ref="A174:B174"/>
    <mergeCell ref="A175:B175"/>
    <mergeCell ref="A176:B176"/>
    <mergeCell ref="A185:B185"/>
    <mergeCell ref="A186:B186"/>
    <mergeCell ref="A187:B187"/>
    <mergeCell ref="A188:B188"/>
    <mergeCell ref="A181:B181"/>
    <mergeCell ref="A182:B182"/>
    <mergeCell ref="A183:B183"/>
    <mergeCell ref="A184:B184"/>
    <mergeCell ref="A193:B193"/>
    <mergeCell ref="A194:B194"/>
    <mergeCell ref="A195:B195"/>
    <mergeCell ref="A197:B197"/>
    <mergeCell ref="A189:B189"/>
    <mergeCell ref="A190:B190"/>
    <mergeCell ref="A191:B191"/>
    <mergeCell ref="A192:B192"/>
    <mergeCell ref="A202:B202"/>
    <mergeCell ref="A203:B203"/>
    <mergeCell ref="A204:B204"/>
    <mergeCell ref="A205:B205"/>
    <mergeCell ref="A198:B198"/>
    <mergeCell ref="A199:B199"/>
    <mergeCell ref="A200:B200"/>
    <mergeCell ref="A201:B201"/>
    <mergeCell ref="A211:B211"/>
    <mergeCell ref="A212:B212"/>
    <mergeCell ref="A213:B213"/>
    <mergeCell ref="A214:B214"/>
    <mergeCell ref="A206:B206"/>
    <mergeCell ref="A208:B208"/>
    <mergeCell ref="A209:B209"/>
    <mergeCell ref="A210:B210"/>
    <mergeCell ref="A219:B219"/>
    <mergeCell ref="A220:B220"/>
    <mergeCell ref="A221:B221"/>
    <mergeCell ref="A222:B222"/>
    <mergeCell ref="A215:B215"/>
    <mergeCell ref="A216:B216"/>
    <mergeCell ref="A217:B217"/>
    <mergeCell ref="A218:B218"/>
    <mergeCell ref="A228:B228"/>
    <mergeCell ref="A229:B229"/>
    <mergeCell ref="A230:B230"/>
    <mergeCell ref="A231:B231"/>
    <mergeCell ref="A223:B223"/>
    <mergeCell ref="A224:B224"/>
    <mergeCell ref="A225:B225"/>
    <mergeCell ref="A226:B226"/>
    <mergeCell ref="A237:B237"/>
    <mergeCell ref="A238:B238"/>
    <mergeCell ref="A239:B239"/>
    <mergeCell ref="A240:B240"/>
    <mergeCell ref="A232:B232"/>
    <mergeCell ref="A233:B233"/>
    <mergeCell ref="A234:B234"/>
    <mergeCell ref="A236:B236"/>
    <mergeCell ref="A246:B246"/>
    <mergeCell ref="A247:B247"/>
    <mergeCell ref="A248:B248"/>
    <mergeCell ref="A249:B249"/>
    <mergeCell ref="A241:B241"/>
    <mergeCell ref="A243:B243"/>
    <mergeCell ref="A244:B244"/>
    <mergeCell ref="A245:B245"/>
    <mergeCell ref="A254:B254"/>
    <mergeCell ref="A255:B255"/>
    <mergeCell ref="A256:B256"/>
    <mergeCell ref="A257:B257"/>
    <mergeCell ref="A250:B250"/>
    <mergeCell ref="A251:B251"/>
    <mergeCell ref="A252:B252"/>
    <mergeCell ref="A253:B253"/>
    <mergeCell ref="A263:B263"/>
    <mergeCell ref="A264:B264"/>
    <mergeCell ref="A265:B265"/>
    <mergeCell ref="A266:B266"/>
    <mergeCell ref="A258:B258"/>
    <mergeCell ref="A259:B259"/>
    <mergeCell ref="A260:B260"/>
    <mergeCell ref="A261:B261"/>
    <mergeCell ref="A271:B271"/>
    <mergeCell ref="A273:B273"/>
    <mergeCell ref="A274:B274"/>
    <mergeCell ref="A275:B275"/>
    <mergeCell ref="A267:B267"/>
    <mergeCell ref="A268:B268"/>
    <mergeCell ref="A269:B269"/>
    <mergeCell ref="A270:B270"/>
    <mergeCell ref="A280:M280"/>
    <mergeCell ref="A281:M281"/>
    <mergeCell ref="A282:M282"/>
    <mergeCell ref="A283:M283"/>
    <mergeCell ref="A276:B276"/>
    <mergeCell ref="A277:B277"/>
    <mergeCell ref="A278:M278"/>
    <mergeCell ref="A279:M279"/>
    <mergeCell ref="A290:M290"/>
    <mergeCell ref="A291:M291"/>
    <mergeCell ref="A284:M284"/>
    <mergeCell ref="A285:M285"/>
    <mergeCell ref="A286:M286"/>
    <mergeCell ref="A287:M287"/>
    <mergeCell ref="A10:B10"/>
    <mergeCell ref="A295:M295"/>
    <mergeCell ref="A296:M296"/>
    <mergeCell ref="A297:M297"/>
    <mergeCell ref="A298:M298"/>
    <mergeCell ref="A292:M292"/>
    <mergeCell ref="A293:M293"/>
    <mergeCell ref="A294:M294"/>
    <mergeCell ref="A288:M288"/>
    <mergeCell ref="A289:M289"/>
  </mergeCells>
  <printOptions/>
  <pageMargins left="0.17" right="0.18" top="0.18" bottom="0.32" header="0.17" footer="0.23"/>
  <pageSetup horizontalDpi="1200" verticalDpi="1200" orientation="portrait" paperSize="9" scale="80" r:id="rId1"/>
  <ignoredErrors>
    <ignoredError sqref="C7:G7 L7" numberStoredAsText="1"/>
  </ignoredErrors>
</worksheet>
</file>

<file path=xl/worksheets/sheet15.xml><?xml version="1.0" encoding="utf-8"?>
<worksheet xmlns="http://schemas.openxmlformats.org/spreadsheetml/2006/main" xmlns:r="http://schemas.openxmlformats.org/officeDocument/2006/relationships">
  <dimension ref="A1:L296"/>
  <sheetViews>
    <sheetView zoomScalePageLayoutView="0" workbookViewId="0" topLeftCell="A1">
      <pane ySplit="9" topLeftCell="A10" activePane="bottomLeft" state="frozen"/>
      <selection pane="topLeft" activeCell="A1" sqref="A1:N1"/>
      <selection pane="bottomLeft" activeCell="A1" sqref="A1:L1"/>
    </sheetView>
  </sheetViews>
  <sheetFormatPr defaultColWidth="9.140625" defaultRowHeight="12" customHeight="1"/>
  <cols>
    <col min="1" max="1" width="1.7109375" style="1" customWidth="1"/>
    <col min="2" max="2" width="28.140625" style="1" customWidth="1"/>
    <col min="3" max="4" width="14.28125" style="2" customWidth="1"/>
    <col min="5" max="5" width="1.57421875" style="75" customWidth="1"/>
    <col min="6" max="6" width="14.28125" style="76" customWidth="1"/>
    <col min="7" max="7" width="2.140625" style="76" customWidth="1"/>
    <col min="8" max="8" width="14.28125" style="76" customWidth="1"/>
    <col min="9" max="9" width="1.8515625" style="77" customWidth="1"/>
    <col min="10" max="10" width="14.28125" style="2" customWidth="1"/>
    <col min="11" max="11" width="1.8515625" style="77" customWidth="1"/>
    <col min="12" max="12" width="14.28125" style="2" customWidth="1"/>
    <col min="13" max="16384" width="9.140625" style="1" customWidth="1"/>
  </cols>
  <sheetData>
    <row r="1" spans="1:12" s="5" customFormat="1" ht="12.75" customHeight="1">
      <c r="A1" s="379"/>
      <c r="B1" s="379"/>
      <c r="C1" s="379"/>
      <c r="D1" s="379"/>
      <c r="E1" s="379"/>
      <c r="F1" s="379"/>
      <c r="G1" s="379"/>
      <c r="H1" s="379"/>
      <c r="I1" s="379"/>
      <c r="J1" s="379"/>
      <c r="K1" s="379"/>
      <c r="L1" s="379"/>
    </row>
    <row r="2" spans="1:12" s="5" customFormat="1" ht="17.25" customHeight="1">
      <c r="A2" s="379" t="s">
        <v>0</v>
      </c>
      <c r="B2" s="379"/>
      <c r="C2" s="379"/>
      <c r="D2" s="379"/>
      <c r="E2" s="379"/>
      <c r="F2" s="379"/>
      <c r="G2" s="379"/>
      <c r="H2" s="379"/>
      <c r="I2" s="379"/>
      <c r="J2" s="379"/>
      <c r="K2" s="379"/>
      <c r="L2" s="379"/>
    </row>
    <row r="3" spans="1:12" s="7" customFormat="1" ht="12.75" customHeight="1">
      <c r="A3" s="377"/>
      <c r="B3" s="377"/>
      <c r="C3" s="377"/>
      <c r="D3" s="377"/>
      <c r="E3" s="377"/>
      <c r="F3" s="377"/>
      <c r="G3" s="377"/>
      <c r="H3" s="377"/>
      <c r="I3" s="377"/>
      <c r="J3" s="377"/>
      <c r="K3" s="377"/>
      <c r="L3" s="377"/>
    </row>
    <row r="4" spans="1:12" s="7" customFormat="1" ht="12.75" customHeight="1">
      <c r="A4" s="335"/>
      <c r="B4" s="335"/>
      <c r="C4" s="335"/>
      <c r="D4" s="335"/>
      <c r="E4" s="335"/>
      <c r="F4" s="335"/>
      <c r="G4" s="335"/>
      <c r="H4" s="335"/>
      <c r="I4" s="335"/>
      <c r="J4" s="335"/>
      <c r="K4" s="335"/>
      <c r="L4" s="335"/>
    </row>
    <row r="5" spans="1:12" s="9" customFormat="1" ht="12" customHeight="1">
      <c r="A5" s="406"/>
      <c r="B5" s="406"/>
      <c r="C5" s="10" t="s">
        <v>1</v>
      </c>
      <c r="D5" s="412" t="s">
        <v>2</v>
      </c>
      <c r="E5" s="413"/>
      <c r="F5" s="412" t="s">
        <v>3</v>
      </c>
      <c r="G5" s="413"/>
      <c r="H5" s="414" t="s">
        <v>4</v>
      </c>
      <c r="I5" s="415"/>
      <c r="J5" s="414" t="s">
        <v>5</v>
      </c>
      <c r="K5" s="415"/>
      <c r="L5" s="12" t="s">
        <v>6</v>
      </c>
    </row>
    <row r="6" spans="1:12" s="14" customFormat="1" ht="12" customHeight="1">
      <c r="A6" s="419"/>
      <c r="B6" s="419"/>
      <c r="C6" s="11" t="s">
        <v>7</v>
      </c>
      <c r="D6" s="420" t="s">
        <v>7</v>
      </c>
      <c r="E6" s="421"/>
      <c r="F6" s="420" t="s">
        <v>8</v>
      </c>
      <c r="G6" s="421"/>
      <c r="H6" s="422" t="s">
        <v>9</v>
      </c>
      <c r="I6" s="423"/>
      <c r="J6" s="422" t="s">
        <v>10</v>
      </c>
      <c r="K6" s="423"/>
      <c r="L6" s="13" t="s">
        <v>11</v>
      </c>
    </row>
    <row r="7" spans="1:12" s="15" customFormat="1" ht="12" customHeight="1">
      <c r="A7" s="407"/>
      <c r="B7" s="407"/>
      <c r="C7" s="16" t="s">
        <v>275</v>
      </c>
      <c r="D7" s="427" t="s">
        <v>273</v>
      </c>
      <c r="E7" s="428"/>
      <c r="F7" s="427" t="s">
        <v>276</v>
      </c>
      <c r="G7" s="428"/>
      <c r="H7" s="427" t="s">
        <v>15</v>
      </c>
      <c r="I7" s="428"/>
      <c r="J7" s="427" t="s">
        <v>16</v>
      </c>
      <c r="K7" s="428"/>
      <c r="L7" s="16" t="s">
        <v>13</v>
      </c>
    </row>
    <row r="8" spans="1:12" s="15" customFormat="1" ht="12" customHeight="1">
      <c r="A8" s="410"/>
      <c r="B8" s="410"/>
      <c r="C8" s="410"/>
      <c r="D8" s="410"/>
      <c r="E8" s="410"/>
      <c r="F8" s="410"/>
      <c r="G8" s="410"/>
      <c r="H8" s="410"/>
      <c r="I8" s="410"/>
      <c r="J8" s="410"/>
      <c r="K8" s="410"/>
      <c r="L8" s="410"/>
    </row>
    <row r="9" spans="1:12" s="17" customFormat="1" ht="12" customHeight="1">
      <c r="A9" s="430" t="s">
        <v>18</v>
      </c>
      <c r="B9" s="430"/>
      <c r="C9" s="18">
        <v>3468.5650922260074</v>
      </c>
      <c r="D9" s="18">
        <v>4023.4786393087898</v>
      </c>
      <c r="E9" s="19"/>
      <c r="F9" s="54">
        <v>79.30048359849326</v>
      </c>
      <c r="G9" s="54"/>
      <c r="H9" s="54">
        <v>100</v>
      </c>
      <c r="I9" s="55"/>
      <c r="J9" s="18" t="s">
        <v>19</v>
      </c>
      <c r="K9" s="55"/>
      <c r="L9" s="18">
        <v>-563446.7619273777</v>
      </c>
    </row>
    <row r="10" spans="1:12" s="17" customFormat="1" ht="12" customHeight="1">
      <c r="A10" s="341"/>
      <c r="B10" s="341"/>
      <c r="C10" s="21"/>
      <c r="D10" s="21"/>
      <c r="E10" s="22"/>
      <c r="F10" s="59"/>
      <c r="G10" s="59"/>
      <c r="H10" s="59"/>
      <c r="I10" s="60"/>
      <c r="J10" s="21"/>
      <c r="K10" s="60"/>
      <c r="L10" s="21"/>
    </row>
    <row r="11" spans="1:12" s="24" customFormat="1" ht="12" customHeight="1">
      <c r="A11" s="342" t="s">
        <v>20</v>
      </c>
      <c r="B11" s="342"/>
      <c r="C11" s="25">
        <v>2251.3182302222526</v>
      </c>
      <c r="D11" s="25">
        <v>4893.054409220908</v>
      </c>
      <c r="E11" s="26"/>
      <c r="F11" s="309">
        <v>96.75105687014255</v>
      </c>
      <c r="G11" s="61"/>
      <c r="H11" s="61" t="s">
        <v>19</v>
      </c>
      <c r="I11" s="62"/>
      <c r="J11" s="25" t="s">
        <v>19</v>
      </c>
      <c r="K11" s="62"/>
      <c r="L11" s="25">
        <v>16394968.410287593</v>
      </c>
    </row>
    <row r="12" spans="1:12" s="28" customFormat="1" ht="12" customHeight="1">
      <c r="A12" s="343" t="s">
        <v>21</v>
      </c>
      <c r="B12" s="343"/>
      <c r="C12" s="29">
        <v>2304.577473065622</v>
      </c>
      <c r="D12" s="29">
        <v>5171.932621116772</v>
      </c>
      <c r="E12" s="30"/>
      <c r="F12" s="86">
        <v>96.49260476869014</v>
      </c>
      <c r="G12" s="63"/>
      <c r="H12" s="63" t="s">
        <v>19</v>
      </c>
      <c r="I12" s="64"/>
      <c r="J12" s="63" t="s">
        <v>19</v>
      </c>
      <c r="K12" s="64"/>
      <c r="L12" s="29">
        <v>4515834.68708709</v>
      </c>
    </row>
    <row r="13" spans="1:12" s="28" customFormat="1" ht="12" customHeight="1">
      <c r="A13" s="32"/>
      <c r="B13" s="33" t="s">
        <v>22</v>
      </c>
      <c r="C13" s="29">
        <v>2445.024506873879</v>
      </c>
      <c r="D13" s="29">
        <v>6388.828311416617</v>
      </c>
      <c r="E13" s="30"/>
      <c r="F13" s="86">
        <v>97.34334329237</v>
      </c>
      <c r="G13" s="63"/>
      <c r="H13" s="63" t="s">
        <v>19</v>
      </c>
      <c r="I13" s="64"/>
      <c r="J13" s="63" t="s">
        <v>19</v>
      </c>
      <c r="K13" s="64"/>
      <c r="L13" s="29">
        <v>936419.5295675839</v>
      </c>
    </row>
    <row r="14" spans="1:12" s="28" customFormat="1" ht="12" customHeight="1">
      <c r="A14" s="32"/>
      <c r="B14" s="33" t="s">
        <v>23</v>
      </c>
      <c r="C14" s="29">
        <v>2380.7347953216376</v>
      </c>
      <c r="D14" s="29">
        <v>4367.82584253341</v>
      </c>
      <c r="E14" s="30"/>
      <c r="F14" s="86">
        <v>95.09292222333676</v>
      </c>
      <c r="G14" s="63"/>
      <c r="H14" s="63" t="s">
        <v>19</v>
      </c>
      <c r="I14" s="64"/>
      <c r="J14" s="63" t="s">
        <v>19</v>
      </c>
      <c r="K14" s="64"/>
      <c r="L14" s="29">
        <v>1722763.2558866963</v>
      </c>
    </row>
    <row r="15" spans="1:12" s="28" customFormat="1" ht="12" customHeight="1">
      <c r="A15" s="32"/>
      <c r="B15" s="34" t="s">
        <v>24</v>
      </c>
      <c r="C15" s="29">
        <v>2092.5002903600466</v>
      </c>
      <c r="D15" s="29">
        <v>4767.341417933601</v>
      </c>
      <c r="E15" s="30"/>
      <c r="F15" s="86">
        <v>96.7716903422105</v>
      </c>
      <c r="G15" s="63"/>
      <c r="H15" s="63" t="s">
        <v>19</v>
      </c>
      <c r="I15" s="64"/>
      <c r="J15" s="63" t="s">
        <v>19</v>
      </c>
      <c r="K15" s="64"/>
      <c r="L15" s="29">
        <v>1856651.9016328095</v>
      </c>
    </row>
    <row r="16" spans="1:12" s="28" customFormat="1" ht="12" customHeight="1">
      <c r="A16" s="343" t="s">
        <v>25</v>
      </c>
      <c r="B16" s="343"/>
      <c r="C16" s="29">
        <v>2148</v>
      </c>
      <c r="D16" s="29">
        <v>3458.577638515331</v>
      </c>
      <c r="E16" s="30"/>
      <c r="F16" s="86">
        <v>96.71673585951574</v>
      </c>
      <c r="G16" s="63"/>
      <c r="H16" s="63" t="s">
        <v>19</v>
      </c>
      <c r="I16" s="64"/>
      <c r="J16" s="63" t="s">
        <v>19</v>
      </c>
      <c r="K16" s="64"/>
      <c r="L16" s="29">
        <v>3149084.9606429227</v>
      </c>
    </row>
    <row r="17" spans="1:12" s="28" customFormat="1" ht="12" customHeight="1">
      <c r="A17" s="32"/>
      <c r="B17" s="33" t="s">
        <v>26</v>
      </c>
      <c r="C17" s="29">
        <v>2229.003981797497</v>
      </c>
      <c r="D17" s="29">
        <v>2654.053680947013</v>
      </c>
      <c r="E17" s="30"/>
      <c r="F17" s="86">
        <v>95</v>
      </c>
      <c r="G17" s="63"/>
      <c r="H17" s="63" t="s">
        <v>19</v>
      </c>
      <c r="I17" s="64"/>
      <c r="J17" s="63" t="s">
        <v>19</v>
      </c>
      <c r="K17" s="64"/>
      <c r="L17" s="29">
        <v>544640.340509227</v>
      </c>
    </row>
    <row r="18" spans="1:12" s="28" customFormat="1" ht="12" customHeight="1">
      <c r="A18" s="32"/>
      <c r="B18" s="33" t="s">
        <v>27</v>
      </c>
      <c r="C18" s="29">
        <v>2093.607355327204</v>
      </c>
      <c r="D18" s="29">
        <v>3851.684327868851</v>
      </c>
      <c r="E18" s="30"/>
      <c r="F18" s="86">
        <v>95</v>
      </c>
      <c r="G18" s="63"/>
      <c r="H18" s="63" t="s">
        <v>19</v>
      </c>
      <c r="I18" s="64"/>
      <c r="J18" s="63" t="s">
        <v>19</v>
      </c>
      <c r="K18" s="64"/>
      <c r="L18" s="29">
        <v>1233608.7507078801</v>
      </c>
    </row>
    <row r="19" spans="1:12" s="28" customFormat="1" ht="12" customHeight="1">
      <c r="A19" s="35"/>
      <c r="B19" s="33" t="s">
        <v>28</v>
      </c>
      <c r="C19" s="29">
        <v>2125.744020356234</v>
      </c>
      <c r="D19" s="29">
        <v>3817.3410745058286</v>
      </c>
      <c r="E19" s="30"/>
      <c r="F19" s="86">
        <v>100</v>
      </c>
      <c r="G19" s="63"/>
      <c r="H19" s="63" t="s">
        <v>19</v>
      </c>
      <c r="I19" s="64"/>
      <c r="J19" s="63" t="s">
        <v>19</v>
      </c>
      <c r="K19" s="64"/>
      <c r="L19" s="29">
        <v>1370835.8694258155</v>
      </c>
    </row>
    <row r="20" spans="1:12" s="28" customFormat="1" ht="12" customHeight="1">
      <c r="A20" s="344" t="s">
        <v>29</v>
      </c>
      <c r="B20" s="344"/>
      <c r="C20" s="37">
        <v>2253.854977867807</v>
      </c>
      <c r="D20" s="37">
        <v>5280.77324871585</v>
      </c>
      <c r="E20" s="38"/>
      <c r="F20" s="310">
        <v>96.96860872552803</v>
      </c>
      <c r="G20" s="65"/>
      <c r="H20" s="65" t="s">
        <v>19</v>
      </c>
      <c r="I20" s="66"/>
      <c r="J20" s="65" t="s">
        <v>19</v>
      </c>
      <c r="K20" s="66"/>
      <c r="L20" s="37">
        <v>8730048.762557581</v>
      </c>
    </row>
    <row r="21" spans="1:12" s="28" customFormat="1" ht="12" customHeight="1">
      <c r="A21" s="35"/>
      <c r="B21" s="35"/>
      <c r="C21" s="35"/>
      <c r="D21" s="35"/>
      <c r="E21" s="22"/>
      <c r="F21" s="311"/>
      <c r="G21" s="67"/>
      <c r="H21" s="67"/>
      <c r="I21" s="68"/>
      <c r="J21" s="35"/>
      <c r="K21" s="68"/>
      <c r="L21" s="35"/>
    </row>
    <row r="22" spans="1:12" s="24" customFormat="1" ht="12" customHeight="1">
      <c r="A22" s="342" t="s">
        <v>30</v>
      </c>
      <c r="B22" s="342"/>
      <c r="C22" s="25">
        <v>2769.227757030714</v>
      </c>
      <c r="D22" s="25">
        <v>5042.212960251205</v>
      </c>
      <c r="E22" s="26"/>
      <c r="F22" s="309">
        <v>86.65479110249031</v>
      </c>
      <c r="G22" s="61"/>
      <c r="H22" s="61"/>
      <c r="I22" s="62"/>
      <c r="J22" s="25"/>
      <c r="K22" s="62"/>
      <c r="L22" s="25">
        <v>7255080.5243371045</v>
      </c>
    </row>
    <row r="23" spans="1:12" s="28" customFormat="1" ht="12" customHeight="1">
      <c r="A23" s="343" t="s">
        <v>31</v>
      </c>
      <c r="B23" s="343"/>
      <c r="C23" s="29">
        <v>3075.7865841534945</v>
      </c>
      <c r="D23" s="29">
        <v>4634.462314801123</v>
      </c>
      <c r="E23" s="30"/>
      <c r="F23" s="86">
        <v>84.62471210559586</v>
      </c>
      <c r="G23" s="63"/>
      <c r="H23" s="63" t="s">
        <v>19</v>
      </c>
      <c r="I23" s="64"/>
      <c r="J23" s="63" t="s">
        <v>19</v>
      </c>
      <c r="K23" s="64"/>
      <c r="L23" s="29">
        <v>-455162.67455511575</v>
      </c>
    </row>
    <row r="24" spans="1:12" s="28" customFormat="1" ht="12" customHeight="1">
      <c r="A24" s="343" t="s">
        <v>32</v>
      </c>
      <c r="B24" s="343"/>
      <c r="C24" s="29">
        <v>2547.954130765332</v>
      </c>
      <c r="D24" s="29">
        <v>6530.145058375635</v>
      </c>
      <c r="E24" s="30"/>
      <c r="F24" s="86">
        <v>84.80979442961123</v>
      </c>
      <c r="G24" s="63"/>
      <c r="H24" s="63" t="s">
        <v>19</v>
      </c>
      <c r="I24" s="64"/>
      <c r="J24" s="63" t="s">
        <v>19</v>
      </c>
      <c r="K24" s="64"/>
      <c r="L24" s="29">
        <v>275300.6089218005</v>
      </c>
    </row>
    <row r="25" spans="1:12" s="28" customFormat="1" ht="12" customHeight="1">
      <c r="A25" s="343" t="s">
        <v>33</v>
      </c>
      <c r="B25" s="343"/>
      <c r="C25" s="29">
        <v>2244.197524314766</v>
      </c>
      <c r="D25" s="29">
        <v>5275.449029462739</v>
      </c>
      <c r="E25" s="30"/>
      <c r="F25" s="86">
        <v>91.63554489131374</v>
      </c>
      <c r="G25" s="63"/>
      <c r="H25" s="63" t="s">
        <v>19</v>
      </c>
      <c r="I25" s="64"/>
      <c r="J25" s="63" t="s">
        <v>19</v>
      </c>
      <c r="K25" s="64"/>
      <c r="L25" s="29">
        <v>3251196.1671628347</v>
      </c>
    </row>
    <row r="26" spans="1:12" s="28" customFormat="1" ht="12" customHeight="1">
      <c r="A26" s="42"/>
      <c r="B26" s="33" t="s">
        <v>34</v>
      </c>
      <c r="C26" s="29">
        <v>2123.7969094922737</v>
      </c>
      <c r="D26" s="29">
        <v>14634.339296089387</v>
      </c>
      <c r="E26" s="30"/>
      <c r="F26" s="86">
        <v>100</v>
      </c>
      <c r="G26" s="63"/>
      <c r="H26" s="63" t="s">
        <v>19</v>
      </c>
      <c r="I26" s="64"/>
      <c r="J26" s="63" t="s">
        <v>19</v>
      </c>
      <c r="K26" s="64"/>
      <c r="L26" s="29">
        <v>642199.923026953</v>
      </c>
    </row>
    <row r="27" spans="1:12" s="28" customFormat="1" ht="12" customHeight="1">
      <c r="A27" s="35"/>
      <c r="B27" s="33" t="s">
        <v>35</v>
      </c>
      <c r="C27" s="29">
        <v>2254.6822376009227</v>
      </c>
      <c r="D27" s="29">
        <v>4488.581317989668</v>
      </c>
      <c r="E27" s="30"/>
      <c r="F27" s="86">
        <v>91.0954422743625</v>
      </c>
      <c r="G27" s="63"/>
      <c r="H27" s="63" t="s">
        <v>19</v>
      </c>
      <c r="I27" s="64"/>
      <c r="J27" s="63" t="s">
        <v>19</v>
      </c>
      <c r="K27" s="64"/>
      <c r="L27" s="29">
        <v>2608996.244135882</v>
      </c>
    </row>
    <row r="28" spans="1:12" s="28" customFormat="1" ht="12" customHeight="1">
      <c r="A28" s="343" t="s">
        <v>36</v>
      </c>
      <c r="B28" s="343"/>
      <c r="C28" s="29">
        <v>2298.777062937063</v>
      </c>
      <c r="D28" s="29">
        <v>8231.082040253654</v>
      </c>
      <c r="E28" s="30"/>
      <c r="F28" s="86">
        <v>95.89555755335778</v>
      </c>
      <c r="G28" s="63"/>
      <c r="H28" s="63" t="s">
        <v>19</v>
      </c>
      <c r="I28" s="64"/>
      <c r="J28" s="63" t="s">
        <v>19</v>
      </c>
      <c r="K28" s="64"/>
      <c r="L28" s="29">
        <v>1024995.4605418481</v>
      </c>
    </row>
    <row r="29" spans="1:12" s="28" customFormat="1" ht="12" customHeight="1">
      <c r="A29" s="42"/>
      <c r="B29" s="33" t="s">
        <v>37</v>
      </c>
      <c r="C29" s="29">
        <v>2251.1894075403948</v>
      </c>
      <c r="D29" s="29">
        <v>11352.90641696751</v>
      </c>
      <c r="E29" s="30"/>
      <c r="F29" s="86">
        <v>96.12380989165909</v>
      </c>
      <c r="G29" s="63"/>
      <c r="H29" s="63" t="s">
        <v>19</v>
      </c>
      <c r="I29" s="64"/>
      <c r="J29" s="63" t="s">
        <v>19</v>
      </c>
      <c r="K29" s="64"/>
      <c r="L29" s="29">
        <v>439003.81371510134</v>
      </c>
    </row>
    <row r="30" spans="1:12" s="28" customFormat="1" ht="12" customHeight="1">
      <c r="A30" s="35"/>
      <c r="B30" s="33" t="s">
        <v>38</v>
      </c>
      <c r="C30" s="29">
        <v>2320.3181633482322</v>
      </c>
      <c r="D30" s="29">
        <v>6857.925466454943</v>
      </c>
      <c r="E30" s="30"/>
      <c r="F30" s="86">
        <v>95.81135568825565</v>
      </c>
      <c r="G30" s="63"/>
      <c r="H30" s="63" t="s">
        <v>19</v>
      </c>
      <c r="I30" s="64"/>
      <c r="J30" s="63" t="s">
        <v>19</v>
      </c>
      <c r="K30" s="64"/>
      <c r="L30" s="29">
        <v>585991.6468267468</v>
      </c>
    </row>
    <row r="31" spans="1:12" s="28" customFormat="1" ht="12" customHeight="1">
      <c r="A31" s="343" t="s">
        <v>39</v>
      </c>
      <c r="B31" s="343"/>
      <c r="C31" s="29">
        <v>2161.913924050633</v>
      </c>
      <c r="D31" s="29">
        <v>6951.1792957746475</v>
      </c>
      <c r="E31" s="30"/>
      <c r="F31" s="86">
        <v>98.35208080171464</v>
      </c>
      <c r="G31" s="63"/>
      <c r="H31" s="63" t="s">
        <v>19</v>
      </c>
      <c r="I31" s="64"/>
      <c r="J31" s="63" t="s">
        <v>19</v>
      </c>
      <c r="K31" s="64"/>
      <c r="L31" s="29">
        <v>617255.4695232345</v>
      </c>
    </row>
    <row r="32" spans="1:12" s="28" customFormat="1" ht="12" customHeight="1">
      <c r="A32" s="343" t="s">
        <v>40</v>
      </c>
      <c r="B32" s="343"/>
      <c r="C32" s="29">
        <v>2184.3592553931803</v>
      </c>
      <c r="D32" s="29">
        <v>4165.118263203463</v>
      </c>
      <c r="E32" s="30"/>
      <c r="F32" s="86">
        <v>96.24429961279407</v>
      </c>
      <c r="G32" s="63"/>
      <c r="H32" s="63" t="s">
        <v>19</v>
      </c>
      <c r="I32" s="64"/>
      <c r="J32" s="63" t="s">
        <v>19</v>
      </c>
      <c r="K32" s="64"/>
      <c r="L32" s="29">
        <v>2541495.492742502</v>
      </c>
    </row>
    <row r="33" spans="1:12" s="28" customFormat="1" ht="12" customHeight="1">
      <c r="A33" s="42"/>
      <c r="B33" s="33" t="s">
        <v>41</v>
      </c>
      <c r="C33" s="29">
        <v>2070.5921985815603</v>
      </c>
      <c r="D33" s="29">
        <v>2006.3165669014081</v>
      </c>
      <c r="E33" s="30"/>
      <c r="F33" s="86">
        <v>95</v>
      </c>
      <c r="G33" s="63"/>
      <c r="H33" s="63" t="s">
        <v>19</v>
      </c>
      <c r="I33" s="64"/>
      <c r="J33" s="63" t="s">
        <v>19</v>
      </c>
      <c r="K33" s="64"/>
      <c r="L33" s="29">
        <v>111947.24470722153</v>
      </c>
    </row>
    <row r="34" spans="1:12" s="28" customFormat="1" ht="12" customHeight="1">
      <c r="A34" s="32"/>
      <c r="B34" s="33" t="s">
        <v>42</v>
      </c>
      <c r="C34" s="29">
        <v>2435.9611650485435</v>
      </c>
      <c r="D34" s="29">
        <v>17570.963684210525</v>
      </c>
      <c r="E34" s="30"/>
      <c r="F34" s="86">
        <v>96.41932329601725</v>
      </c>
      <c r="G34" s="63"/>
      <c r="H34" s="63" t="s">
        <v>19</v>
      </c>
      <c r="I34" s="64"/>
      <c r="J34" s="63" t="s">
        <v>19</v>
      </c>
      <c r="K34" s="64"/>
      <c r="L34" s="29">
        <v>46182.20858279313</v>
      </c>
    </row>
    <row r="35" spans="1:12" s="28" customFormat="1" ht="12" customHeight="1">
      <c r="A35" s="32"/>
      <c r="B35" s="43" t="s">
        <v>43</v>
      </c>
      <c r="C35" s="37">
        <v>2186.83708316593</v>
      </c>
      <c r="D35" s="37">
        <v>3849.867697078831</v>
      </c>
      <c r="E35" s="38"/>
      <c r="F35" s="310">
        <v>96.37343515959192</v>
      </c>
      <c r="G35" s="65"/>
      <c r="H35" s="65" t="s">
        <v>19</v>
      </c>
      <c r="I35" s="66"/>
      <c r="J35" s="65" t="s">
        <v>19</v>
      </c>
      <c r="K35" s="66"/>
      <c r="L35" s="37">
        <v>2383366.0394524876</v>
      </c>
    </row>
    <row r="36" spans="1:12" s="28" customFormat="1" ht="12" customHeight="1">
      <c r="A36" s="35"/>
      <c r="B36" s="35"/>
      <c r="C36" s="35"/>
      <c r="D36" s="35"/>
      <c r="E36" s="22"/>
      <c r="F36" s="311"/>
      <c r="G36" s="67"/>
      <c r="H36" s="67"/>
      <c r="I36" s="68"/>
      <c r="J36" s="35"/>
      <c r="K36" s="68"/>
      <c r="L36" s="35"/>
    </row>
    <row r="37" spans="1:12" s="24" customFormat="1" ht="12" customHeight="1">
      <c r="A37" s="342" t="s">
        <v>44</v>
      </c>
      <c r="B37" s="342"/>
      <c r="C37" s="25">
        <v>2389.1810681432135</v>
      </c>
      <c r="D37" s="25">
        <v>2587.1489877709964</v>
      </c>
      <c r="E37" s="26"/>
      <c r="F37" s="309">
        <v>93.81114611349346</v>
      </c>
      <c r="G37" s="61"/>
      <c r="H37" s="61" t="s">
        <v>19</v>
      </c>
      <c r="I37" s="62"/>
      <c r="J37" s="25" t="s">
        <v>19</v>
      </c>
      <c r="K37" s="62"/>
      <c r="L37" s="25">
        <v>9830799.71303822</v>
      </c>
    </row>
    <row r="38" spans="1:12" s="28" customFormat="1" ht="12" customHeight="1">
      <c r="A38" s="343" t="s">
        <v>45</v>
      </c>
      <c r="B38" s="343"/>
      <c r="C38" s="29">
        <v>2391.3868565058774</v>
      </c>
      <c r="D38" s="29">
        <v>2586.3821832721424</v>
      </c>
      <c r="E38" s="30"/>
      <c r="F38" s="86">
        <v>94.5154906265482</v>
      </c>
      <c r="G38" s="63"/>
      <c r="H38" s="63" t="s">
        <v>19</v>
      </c>
      <c r="I38" s="64"/>
      <c r="J38" s="29" t="s">
        <v>19</v>
      </c>
      <c r="K38" s="64"/>
      <c r="L38" s="29">
        <v>8796171.733953537</v>
      </c>
    </row>
    <row r="39" spans="1:12" s="28" customFormat="1" ht="12" customHeight="1">
      <c r="A39" s="344" t="s">
        <v>46</v>
      </c>
      <c r="B39" s="344"/>
      <c r="C39" s="37">
        <v>2374.320703191671</v>
      </c>
      <c r="D39" s="37">
        <v>2592.2781295206064</v>
      </c>
      <c r="E39" s="38"/>
      <c r="F39" s="310">
        <v>88.98085160837512</v>
      </c>
      <c r="G39" s="65"/>
      <c r="H39" s="65" t="s">
        <v>19</v>
      </c>
      <c r="I39" s="66"/>
      <c r="J39" s="37" t="s">
        <v>19</v>
      </c>
      <c r="K39" s="66"/>
      <c r="L39" s="37">
        <v>1034627.9790846815</v>
      </c>
    </row>
    <row r="40" spans="1:12" s="28" customFormat="1" ht="12" customHeight="1">
      <c r="A40" s="35"/>
      <c r="B40" s="35"/>
      <c r="C40" s="35"/>
      <c r="D40" s="35"/>
      <c r="E40" s="22"/>
      <c r="F40" s="311"/>
      <c r="G40" s="67"/>
      <c r="H40" s="67"/>
      <c r="I40" s="68"/>
      <c r="J40" s="35"/>
      <c r="K40" s="68"/>
      <c r="L40" s="35"/>
    </row>
    <row r="41" spans="1:12" s="24" customFormat="1" ht="12" customHeight="1">
      <c r="A41" s="342" t="s">
        <v>47</v>
      </c>
      <c r="B41" s="342"/>
      <c r="C41" s="25">
        <v>4522.060142174747</v>
      </c>
      <c r="D41" s="25">
        <v>4302.803968551354</v>
      </c>
      <c r="E41" s="26"/>
      <c r="F41" s="309">
        <v>73.39640061561173</v>
      </c>
      <c r="G41" s="61"/>
      <c r="H41" s="61" t="s">
        <v>19</v>
      </c>
      <c r="I41" s="62"/>
      <c r="J41" s="25" t="s">
        <v>19</v>
      </c>
      <c r="K41" s="62"/>
      <c r="L41" s="25">
        <v>-34372518.25975297</v>
      </c>
    </row>
    <row r="42" spans="1:12" s="28" customFormat="1" ht="12" customHeight="1">
      <c r="A42" s="343" t="s">
        <v>48</v>
      </c>
      <c r="B42" s="343"/>
      <c r="C42" s="29">
        <v>5205.274657884277</v>
      </c>
      <c r="D42" s="29">
        <v>4191.868258754534</v>
      </c>
      <c r="E42" s="30"/>
      <c r="F42" s="86">
        <v>71.66794723383634</v>
      </c>
      <c r="G42" s="63"/>
      <c r="H42" s="63" t="s">
        <v>19</v>
      </c>
      <c r="I42" s="64"/>
      <c r="J42" s="29" t="s">
        <v>19</v>
      </c>
      <c r="K42" s="64"/>
      <c r="L42" s="29">
        <v>-36355479.49976306</v>
      </c>
    </row>
    <row r="43" spans="1:12" s="28" customFormat="1" ht="12" customHeight="1">
      <c r="A43" s="346" t="s">
        <v>49</v>
      </c>
      <c r="B43" s="346"/>
      <c r="C43" s="29">
        <v>3387.7405554377783</v>
      </c>
      <c r="D43" s="29">
        <v>4768.3049748890935</v>
      </c>
      <c r="E43" s="30"/>
      <c r="F43" s="86">
        <v>79.16707166881037</v>
      </c>
      <c r="G43" s="63"/>
      <c r="H43" s="63" t="s">
        <v>19</v>
      </c>
      <c r="I43" s="64"/>
      <c r="J43" s="29" t="s">
        <v>19</v>
      </c>
      <c r="K43" s="64"/>
      <c r="L43" s="29">
        <v>1275884.7030365902</v>
      </c>
    </row>
    <row r="44" spans="1:12" s="28" customFormat="1" ht="12" customHeight="1">
      <c r="A44" s="43"/>
      <c r="B44" s="33" t="s">
        <v>50</v>
      </c>
      <c r="C44" s="29">
        <v>4210.271167442663</v>
      </c>
      <c r="D44" s="29">
        <v>3966.234059734514</v>
      </c>
      <c r="E44" s="30"/>
      <c r="F44" s="86">
        <v>73.03617790337441</v>
      </c>
      <c r="G44" s="63"/>
      <c r="H44" s="63" t="s">
        <v>19</v>
      </c>
      <c r="I44" s="64"/>
      <c r="J44" s="29" t="s">
        <v>19</v>
      </c>
      <c r="K44" s="64"/>
      <c r="L44" s="29">
        <v>-1151229.6944162024</v>
      </c>
    </row>
    <row r="45" spans="1:12" s="28" customFormat="1" ht="12" customHeight="1">
      <c r="A45" s="43"/>
      <c r="B45" s="33" t="s">
        <v>51</v>
      </c>
      <c r="C45" s="29">
        <v>2636.7071808271016</v>
      </c>
      <c r="D45" s="29">
        <v>4480.178868126001</v>
      </c>
      <c r="E45" s="30"/>
      <c r="F45" s="86">
        <v>89.0949684912309</v>
      </c>
      <c r="G45" s="63"/>
      <c r="H45" s="63" t="s">
        <v>19</v>
      </c>
      <c r="I45" s="64"/>
      <c r="J45" s="29" t="s">
        <v>19</v>
      </c>
      <c r="K45" s="64"/>
      <c r="L45" s="29">
        <v>1608727.8699511676</v>
      </c>
    </row>
    <row r="46" spans="1:12" s="28" customFormat="1" ht="12" customHeight="1">
      <c r="A46" s="43"/>
      <c r="B46" s="34" t="s">
        <v>52</v>
      </c>
      <c r="C46" s="29">
        <v>2031.8952702702702</v>
      </c>
      <c r="D46" s="29">
        <v>18777.042345132737</v>
      </c>
      <c r="E46" s="30"/>
      <c r="F46" s="86">
        <v>100</v>
      </c>
      <c r="G46" s="63"/>
      <c r="H46" s="63" t="s">
        <v>19</v>
      </c>
      <c r="I46" s="64"/>
      <c r="J46" s="29" t="s">
        <v>19</v>
      </c>
      <c r="K46" s="64"/>
      <c r="L46" s="29">
        <v>818386.527501625</v>
      </c>
    </row>
    <row r="47" spans="1:12" s="28" customFormat="1" ht="12" customHeight="1">
      <c r="A47" s="343" t="s">
        <v>53</v>
      </c>
      <c r="B47" s="343"/>
      <c r="C47" s="29">
        <v>2953.2633951631838</v>
      </c>
      <c r="D47" s="29">
        <v>4245.017737962962</v>
      </c>
      <c r="E47" s="30"/>
      <c r="F47" s="86">
        <v>80.07114440757363</v>
      </c>
      <c r="G47" s="63"/>
      <c r="H47" s="63" t="s">
        <v>19</v>
      </c>
      <c r="I47" s="64"/>
      <c r="J47" s="29" t="s">
        <v>19</v>
      </c>
      <c r="K47" s="64"/>
      <c r="L47" s="29">
        <v>707076.5369734988</v>
      </c>
    </row>
    <row r="48" spans="1:12" s="28" customFormat="1" ht="12" customHeight="1">
      <c r="A48" s="43"/>
      <c r="B48" s="33" t="s">
        <v>54</v>
      </c>
      <c r="C48" s="29">
        <v>2413.7022361710474</v>
      </c>
      <c r="D48" s="29">
        <v>7044.403504438441</v>
      </c>
      <c r="E48" s="30"/>
      <c r="F48" s="86">
        <v>94.38507282361597</v>
      </c>
      <c r="G48" s="63"/>
      <c r="H48" s="63" t="s">
        <v>19</v>
      </c>
      <c r="I48" s="64"/>
      <c r="J48" s="29" t="s">
        <v>19</v>
      </c>
      <c r="K48" s="64"/>
      <c r="L48" s="29">
        <v>539613.2430131838</v>
      </c>
    </row>
    <row r="49" spans="1:12" s="28" customFormat="1" ht="12" customHeight="1">
      <c r="A49" s="43"/>
      <c r="B49" s="33" t="s">
        <v>55</v>
      </c>
      <c r="C49" s="29">
        <v>2407.3306451612902</v>
      </c>
      <c r="D49" s="29">
        <v>3077.558869741511</v>
      </c>
      <c r="E49" s="30"/>
      <c r="F49" s="86">
        <v>91.62031963624834</v>
      </c>
      <c r="G49" s="63"/>
      <c r="H49" s="63" t="s">
        <v>19</v>
      </c>
      <c r="I49" s="64"/>
      <c r="J49" s="29" t="s">
        <v>19</v>
      </c>
      <c r="K49" s="64"/>
      <c r="L49" s="29">
        <v>1371790.676469719</v>
      </c>
    </row>
    <row r="50" spans="1:12" s="28" customFormat="1" ht="12" customHeight="1">
      <c r="A50" s="43"/>
      <c r="B50" s="43" t="s">
        <v>56</v>
      </c>
      <c r="C50" s="37">
        <v>3306.0298807864992</v>
      </c>
      <c r="D50" s="37">
        <v>4218.813041252865</v>
      </c>
      <c r="E50" s="38"/>
      <c r="F50" s="310">
        <v>74.81149708687894</v>
      </c>
      <c r="G50" s="65"/>
      <c r="H50" s="65" t="s">
        <v>19</v>
      </c>
      <c r="I50" s="66"/>
      <c r="J50" s="37" t="s">
        <v>19</v>
      </c>
      <c r="K50" s="66"/>
      <c r="L50" s="37">
        <v>-1204327.382509404</v>
      </c>
    </row>
    <row r="51" spans="1:12" s="28" customFormat="1" ht="12" customHeight="1">
      <c r="A51" s="34"/>
      <c r="B51" s="34"/>
      <c r="C51" s="34"/>
      <c r="D51" s="34"/>
      <c r="E51" s="69"/>
      <c r="F51" s="312"/>
      <c r="G51" s="70"/>
      <c r="H51" s="70"/>
      <c r="I51" s="71"/>
      <c r="J51" s="34"/>
      <c r="K51" s="71"/>
      <c r="L51" s="34"/>
    </row>
    <row r="52" spans="1:12" s="24" customFormat="1" ht="12" customHeight="1">
      <c r="A52" s="342" t="s">
        <v>57</v>
      </c>
      <c r="B52" s="342"/>
      <c r="C52" s="25">
        <v>3283.099076597033</v>
      </c>
      <c r="D52" s="25">
        <v>2806.4081698521795</v>
      </c>
      <c r="E52" s="26"/>
      <c r="F52" s="309">
        <v>80.84533174579306</v>
      </c>
      <c r="G52" s="61"/>
      <c r="H52" s="61" t="s">
        <v>19</v>
      </c>
      <c r="I52" s="62"/>
      <c r="J52" s="25" t="s">
        <v>19</v>
      </c>
      <c r="K52" s="62"/>
      <c r="L52" s="25">
        <v>328222.85016267357</v>
      </c>
    </row>
    <row r="53" spans="1:12" s="28" customFormat="1" ht="12" customHeight="1">
      <c r="A53" s="343" t="s">
        <v>58</v>
      </c>
      <c r="B53" s="343"/>
      <c r="C53" s="29">
        <v>3373.5999354908076</v>
      </c>
      <c r="D53" s="29">
        <v>2396.512318614532</v>
      </c>
      <c r="E53" s="30"/>
      <c r="F53" s="86">
        <v>86.74826877318354</v>
      </c>
      <c r="G53" s="63"/>
      <c r="H53" s="63" t="s">
        <v>19</v>
      </c>
      <c r="I53" s="64"/>
      <c r="J53" s="63" t="s">
        <v>19</v>
      </c>
      <c r="K53" s="64"/>
      <c r="L53" s="29">
        <v>-612637.4341256018</v>
      </c>
    </row>
    <row r="54" spans="1:12" s="28" customFormat="1" ht="12" customHeight="1">
      <c r="A54" s="343" t="s">
        <v>59</v>
      </c>
      <c r="B54" s="343"/>
      <c r="C54" s="29">
        <v>3273.722633282685</v>
      </c>
      <c r="D54" s="29">
        <v>2807.601107362767</v>
      </c>
      <c r="E54" s="30"/>
      <c r="F54" s="86">
        <v>76.36679052144395</v>
      </c>
      <c r="G54" s="63"/>
      <c r="H54" s="63" t="s">
        <v>19</v>
      </c>
      <c r="I54" s="64"/>
      <c r="J54" s="63" t="s">
        <v>19</v>
      </c>
      <c r="K54" s="64"/>
      <c r="L54" s="29">
        <v>227907.27232989675</v>
      </c>
    </row>
    <row r="55" spans="1:12" s="28" customFormat="1" ht="12" customHeight="1">
      <c r="A55" s="344" t="s">
        <v>60</v>
      </c>
      <c r="B55" s="344"/>
      <c r="C55" s="37">
        <v>2930.723816717019</v>
      </c>
      <c r="D55" s="37">
        <v>4712.129474874372</v>
      </c>
      <c r="E55" s="38"/>
      <c r="F55" s="310">
        <v>86.63209576814698</v>
      </c>
      <c r="G55" s="65"/>
      <c r="H55" s="65" t="s">
        <v>19</v>
      </c>
      <c r="I55" s="66"/>
      <c r="J55" s="37" t="s">
        <v>19</v>
      </c>
      <c r="K55" s="66"/>
      <c r="L55" s="37">
        <v>712953.0119583786</v>
      </c>
    </row>
    <row r="56" spans="1:12" s="28" customFormat="1" ht="12" customHeight="1">
      <c r="A56" s="34"/>
      <c r="B56" s="44"/>
      <c r="C56" s="72"/>
      <c r="D56" s="72"/>
      <c r="E56" s="69"/>
      <c r="F56" s="313"/>
      <c r="G56" s="73"/>
      <c r="H56" s="73"/>
      <c r="I56" s="74"/>
      <c r="J56" s="72"/>
      <c r="K56" s="74"/>
      <c r="L56" s="72"/>
    </row>
    <row r="57" spans="1:12" s="28" customFormat="1" ht="12" customHeight="1">
      <c r="A57" s="348" t="s">
        <v>61</v>
      </c>
      <c r="B57" s="348"/>
      <c r="C57" s="21">
        <v>3335.3994137579775</v>
      </c>
      <c r="D57" s="21">
        <v>2622.601562603511</v>
      </c>
      <c r="E57" s="22"/>
      <c r="F57" s="314">
        <v>80.38482740061573</v>
      </c>
      <c r="G57" s="59"/>
      <c r="H57" s="59" t="s">
        <v>19</v>
      </c>
      <c r="I57" s="60"/>
      <c r="J57" s="21" t="s">
        <v>19</v>
      </c>
      <c r="K57" s="60"/>
      <c r="L57" s="21">
        <v>-359524.87049158465</v>
      </c>
    </row>
    <row r="58" spans="1:12" s="28" customFormat="1" ht="12" customHeight="1">
      <c r="A58" s="343" t="s">
        <v>62</v>
      </c>
      <c r="B58" s="343"/>
      <c r="C58" s="29">
        <v>2402.02906448683</v>
      </c>
      <c r="D58" s="29">
        <v>267.7176284941391</v>
      </c>
      <c r="E58" s="30"/>
      <c r="F58" s="86">
        <v>90</v>
      </c>
      <c r="G58" s="63"/>
      <c r="H58" s="63">
        <v>108.8</v>
      </c>
      <c r="I58" s="64">
        <v>12</v>
      </c>
      <c r="J58" s="29">
        <v>63</v>
      </c>
      <c r="K58" s="64">
        <v>12</v>
      </c>
      <c r="L58" s="29">
        <v>154235.5411340685</v>
      </c>
    </row>
    <row r="59" spans="1:12" s="28" customFormat="1" ht="12" customHeight="1">
      <c r="A59" s="343" t="s">
        <v>63</v>
      </c>
      <c r="B59" s="343"/>
      <c r="C59" s="29">
        <v>3178.7794741306193</v>
      </c>
      <c r="D59" s="29">
        <v>2747.8638428571426</v>
      </c>
      <c r="E59" s="30"/>
      <c r="F59" s="86">
        <v>85</v>
      </c>
      <c r="G59" s="63"/>
      <c r="H59" s="63">
        <v>93.99</v>
      </c>
      <c r="I59" s="64"/>
      <c r="J59" s="29">
        <v>53</v>
      </c>
      <c r="K59" s="64"/>
      <c r="L59" s="29">
        <v>-64808.39143920622</v>
      </c>
    </row>
    <row r="60" spans="1:12" s="28" customFormat="1" ht="12" customHeight="1">
      <c r="A60" s="343" t="s">
        <v>64</v>
      </c>
      <c r="B60" s="343"/>
      <c r="C60" s="29">
        <v>3485.9882747068677</v>
      </c>
      <c r="D60" s="29">
        <v>324.559740680713</v>
      </c>
      <c r="E60" s="30"/>
      <c r="F60" s="86">
        <v>70</v>
      </c>
      <c r="G60" s="63"/>
      <c r="H60" s="63">
        <v>106.22</v>
      </c>
      <c r="I60" s="64"/>
      <c r="J60" s="29">
        <v>61</v>
      </c>
      <c r="K60" s="64"/>
      <c r="L60" s="29">
        <v>-26424.483221476537</v>
      </c>
    </row>
    <row r="61" spans="1:12" s="28" customFormat="1" ht="12" customHeight="1">
      <c r="A61" s="343" t="s">
        <v>65</v>
      </c>
      <c r="B61" s="343"/>
      <c r="C61" s="29">
        <v>2372.9891891891893</v>
      </c>
      <c r="D61" s="29">
        <v>13567.225989010989</v>
      </c>
      <c r="E61" s="30"/>
      <c r="F61" s="86">
        <v>100</v>
      </c>
      <c r="G61" s="63"/>
      <c r="H61" s="63">
        <v>63.24</v>
      </c>
      <c r="I61" s="64"/>
      <c r="J61" s="29">
        <v>32</v>
      </c>
      <c r="K61" s="64"/>
      <c r="L61" s="29">
        <v>38858.71393080826</v>
      </c>
    </row>
    <row r="62" spans="1:12" s="28" customFormat="1" ht="12" customHeight="1">
      <c r="A62" s="343" t="s">
        <v>66</v>
      </c>
      <c r="B62" s="343"/>
      <c r="C62" s="29">
        <v>1906.267942583732</v>
      </c>
      <c r="D62" s="29">
        <v>15394.035742574259</v>
      </c>
      <c r="E62" s="30">
        <v>5</v>
      </c>
      <c r="F62" s="86">
        <v>100</v>
      </c>
      <c r="G62" s="63"/>
      <c r="H62" s="63">
        <v>54.12</v>
      </c>
      <c r="I62" s="64"/>
      <c r="J62" s="29">
        <v>26</v>
      </c>
      <c r="K62" s="64"/>
      <c r="L62" s="29">
        <v>133829.75673763687</v>
      </c>
    </row>
    <row r="63" spans="1:12" s="28" customFormat="1" ht="12" customHeight="1">
      <c r="A63" s="380" t="s">
        <v>67</v>
      </c>
      <c r="B63" s="380"/>
      <c r="C63" s="29">
        <v>2225.879518072289</v>
      </c>
      <c r="D63" s="29">
        <v>11217.910461538462</v>
      </c>
      <c r="E63" s="30"/>
      <c r="F63" s="86">
        <v>100</v>
      </c>
      <c r="G63" s="63"/>
      <c r="H63" s="63">
        <v>59.01</v>
      </c>
      <c r="I63" s="64"/>
      <c r="J63" s="29">
        <v>29</v>
      </c>
      <c r="K63" s="64"/>
      <c r="L63" s="29">
        <v>222512.84509636875</v>
      </c>
    </row>
    <row r="64" spans="1:12" s="28" customFormat="1" ht="12" customHeight="1">
      <c r="A64" s="343" t="s">
        <v>68</v>
      </c>
      <c r="B64" s="343"/>
      <c r="C64" s="29">
        <v>2253.6582109479305</v>
      </c>
      <c r="D64" s="29">
        <v>1479.6939556135765</v>
      </c>
      <c r="E64" s="30"/>
      <c r="F64" s="86">
        <v>70</v>
      </c>
      <c r="G64" s="63"/>
      <c r="H64" s="63">
        <v>108.8</v>
      </c>
      <c r="I64" s="64">
        <v>12</v>
      </c>
      <c r="J64" s="29">
        <v>63</v>
      </c>
      <c r="K64" s="64">
        <v>12</v>
      </c>
      <c r="L64" s="29">
        <v>0</v>
      </c>
    </row>
    <row r="65" spans="1:12" s="28" customFormat="1" ht="12" customHeight="1">
      <c r="A65" s="343" t="s">
        <v>69</v>
      </c>
      <c r="B65" s="343"/>
      <c r="C65" s="29">
        <v>3346.8844660194177</v>
      </c>
      <c r="D65" s="29">
        <v>895.8138524197412</v>
      </c>
      <c r="E65" s="30"/>
      <c r="F65" s="86">
        <v>80</v>
      </c>
      <c r="G65" s="63"/>
      <c r="H65" s="63">
        <v>95.43</v>
      </c>
      <c r="I65" s="64"/>
      <c r="J65" s="29">
        <v>54</v>
      </c>
      <c r="K65" s="64"/>
      <c r="L65" s="29">
        <v>0</v>
      </c>
    </row>
    <row r="66" spans="1:12" s="28" customFormat="1" ht="12" customHeight="1">
      <c r="A66" s="343" t="s">
        <v>70</v>
      </c>
      <c r="B66" s="343"/>
      <c r="C66" s="29">
        <v>4142.113152559554</v>
      </c>
      <c r="D66" s="29">
        <v>1336.259546778072</v>
      </c>
      <c r="E66" s="30"/>
      <c r="F66" s="86">
        <v>85</v>
      </c>
      <c r="G66" s="63"/>
      <c r="H66" s="63">
        <v>107.08</v>
      </c>
      <c r="I66" s="64"/>
      <c r="J66" s="29">
        <v>61</v>
      </c>
      <c r="K66" s="64"/>
      <c r="L66" s="29">
        <v>-1309007.8287841198</v>
      </c>
    </row>
    <row r="67" spans="1:12" s="28" customFormat="1" ht="12" customHeight="1">
      <c r="A67" s="343" t="s">
        <v>71</v>
      </c>
      <c r="B67" s="343"/>
      <c r="C67" s="29">
        <v>2669.9649941656944</v>
      </c>
      <c r="D67" s="29">
        <v>2601.1871750972764</v>
      </c>
      <c r="E67" s="30"/>
      <c r="F67" s="86">
        <v>85</v>
      </c>
      <c r="G67" s="63"/>
      <c r="H67" s="63">
        <v>93.37</v>
      </c>
      <c r="I67" s="64"/>
      <c r="J67" s="29">
        <v>52</v>
      </c>
      <c r="K67" s="64"/>
      <c r="L67" s="29">
        <v>331095.6834834528</v>
      </c>
    </row>
    <row r="68" spans="1:12" s="28" customFormat="1" ht="12" customHeight="1">
      <c r="A68" s="343" t="s">
        <v>72</v>
      </c>
      <c r="B68" s="343"/>
      <c r="C68" s="29">
        <v>2484.834248079034</v>
      </c>
      <c r="D68" s="29">
        <v>2328.4540065146575</v>
      </c>
      <c r="E68" s="30"/>
      <c r="F68" s="86">
        <v>70</v>
      </c>
      <c r="G68" s="63"/>
      <c r="H68" s="63">
        <v>108.8</v>
      </c>
      <c r="I68" s="64"/>
      <c r="J68" s="29">
        <v>63</v>
      </c>
      <c r="K68" s="64"/>
      <c r="L68" s="29">
        <v>0</v>
      </c>
    </row>
    <row r="69" spans="1:12" s="28" customFormat="1" ht="12" customHeight="1">
      <c r="A69" s="343" t="s">
        <v>73</v>
      </c>
      <c r="B69" s="343"/>
      <c r="C69" s="29">
        <v>2289.3545006165227</v>
      </c>
      <c r="D69" s="29">
        <v>1912.5893014705878</v>
      </c>
      <c r="E69" s="30"/>
      <c r="F69" s="86">
        <v>90</v>
      </c>
      <c r="G69" s="63"/>
      <c r="H69" s="63">
        <v>77.82</v>
      </c>
      <c r="I69" s="64"/>
      <c r="J69" s="29">
        <v>42</v>
      </c>
      <c r="K69" s="64"/>
      <c r="L69" s="29">
        <v>188886.77515592528</v>
      </c>
    </row>
    <row r="70" spans="1:12" s="28" customFormat="1" ht="12" customHeight="1">
      <c r="A70" s="343" t="s">
        <v>74</v>
      </c>
      <c r="B70" s="343"/>
      <c r="C70" s="29">
        <v>4741.015669925245</v>
      </c>
      <c r="D70" s="29">
        <v>2584.621125770831</v>
      </c>
      <c r="E70" s="30"/>
      <c r="F70" s="86">
        <v>70</v>
      </c>
      <c r="G70" s="63"/>
      <c r="H70" s="63">
        <v>108.8</v>
      </c>
      <c r="I70" s="64">
        <v>12</v>
      </c>
      <c r="J70" s="29">
        <v>63</v>
      </c>
      <c r="K70" s="64">
        <v>12</v>
      </c>
      <c r="L70" s="29">
        <v>-1517349.7600671144</v>
      </c>
    </row>
    <row r="71" spans="1:12" s="28" customFormat="1" ht="12" customHeight="1">
      <c r="A71" s="343" t="s">
        <v>75</v>
      </c>
      <c r="B71" s="343"/>
      <c r="C71" s="29">
        <v>2430.391585760518</v>
      </c>
      <c r="D71" s="29">
        <v>6964.469025157234</v>
      </c>
      <c r="E71" s="30"/>
      <c r="F71" s="86">
        <v>100</v>
      </c>
      <c r="G71" s="63"/>
      <c r="H71" s="63">
        <v>70.63</v>
      </c>
      <c r="I71" s="64"/>
      <c r="J71" s="29">
        <v>37</v>
      </c>
      <c r="K71" s="64"/>
      <c r="L71" s="29">
        <v>135397.73299479613</v>
      </c>
    </row>
    <row r="72" spans="1:12" s="28" customFormat="1" ht="12" customHeight="1">
      <c r="A72" s="343" t="s">
        <v>76</v>
      </c>
      <c r="B72" s="343"/>
      <c r="C72" s="29">
        <v>2514.8509015256586</v>
      </c>
      <c r="D72" s="29">
        <v>2951.4946603512017</v>
      </c>
      <c r="E72" s="30"/>
      <c r="F72" s="86">
        <v>88</v>
      </c>
      <c r="G72" s="63"/>
      <c r="H72" s="63">
        <v>91.62</v>
      </c>
      <c r="I72" s="64"/>
      <c r="J72" s="29">
        <v>51</v>
      </c>
      <c r="K72" s="64"/>
      <c r="L72" s="29">
        <v>457544.4068210402</v>
      </c>
    </row>
    <row r="73" spans="1:12" s="28" customFormat="1" ht="12" customHeight="1">
      <c r="A73" s="343" t="s">
        <v>77</v>
      </c>
      <c r="B73" s="343"/>
      <c r="C73" s="29">
        <v>2637.341991341991</v>
      </c>
      <c r="D73" s="29">
        <v>2864.4238913362697</v>
      </c>
      <c r="E73" s="30"/>
      <c r="F73" s="86">
        <v>95</v>
      </c>
      <c r="G73" s="63"/>
      <c r="H73" s="63">
        <v>81.2</v>
      </c>
      <c r="I73" s="64"/>
      <c r="J73" s="29">
        <v>44</v>
      </c>
      <c r="K73" s="64"/>
      <c r="L73" s="29">
        <v>111478.56003975919</v>
      </c>
    </row>
    <row r="74" spans="1:12" s="28" customFormat="1" ht="12" customHeight="1">
      <c r="A74" s="343" t="s">
        <v>78</v>
      </c>
      <c r="B74" s="343"/>
      <c r="C74" s="29">
        <v>2596.1084905660377</v>
      </c>
      <c r="D74" s="29">
        <v>11448.033696682463</v>
      </c>
      <c r="E74" s="30">
        <v>5</v>
      </c>
      <c r="F74" s="86">
        <v>100</v>
      </c>
      <c r="G74" s="63"/>
      <c r="H74" s="63">
        <v>61.93</v>
      </c>
      <c r="I74" s="64"/>
      <c r="J74" s="29">
        <v>31</v>
      </c>
      <c r="K74" s="64"/>
      <c r="L74" s="29">
        <v>172090.29739705237</v>
      </c>
    </row>
    <row r="75" spans="1:12" s="28" customFormat="1" ht="12" customHeight="1">
      <c r="A75" s="343" t="s">
        <v>79</v>
      </c>
      <c r="B75" s="343"/>
      <c r="C75" s="29">
        <v>3233.3178453947367</v>
      </c>
      <c r="D75" s="29">
        <v>1232.2724896437446</v>
      </c>
      <c r="E75" s="30"/>
      <c r="F75" s="86">
        <v>78</v>
      </c>
      <c r="G75" s="63"/>
      <c r="H75" s="63">
        <v>96.43</v>
      </c>
      <c r="I75" s="64"/>
      <c r="J75" s="29">
        <v>54</v>
      </c>
      <c r="K75" s="64"/>
      <c r="L75" s="29">
        <v>0</v>
      </c>
    </row>
    <row r="76" spans="1:12" s="28" customFormat="1" ht="12" customHeight="1">
      <c r="A76" s="343" t="s">
        <v>80</v>
      </c>
      <c r="B76" s="343"/>
      <c r="C76" s="29">
        <v>3387.139367816092</v>
      </c>
      <c r="D76" s="29">
        <v>5125.282969187677</v>
      </c>
      <c r="E76" s="30"/>
      <c r="F76" s="86">
        <v>75</v>
      </c>
      <c r="G76" s="63"/>
      <c r="H76" s="63">
        <v>108.8</v>
      </c>
      <c r="I76" s="64">
        <v>12</v>
      </c>
      <c r="J76" s="29">
        <v>63</v>
      </c>
      <c r="K76" s="64">
        <v>12</v>
      </c>
      <c r="L76" s="29">
        <v>0</v>
      </c>
    </row>
    <row r="77" spans="1:12" s="28" customFormat="1" ht="12" customHeight="1">
      <c r="A77" s="343" t="s">
        <v>81</v>
      </c>
      <c r="B77" s="343"/>
      <c r="C77" s="29">
        <v>2231.873396772859</v>
      </c>
      <c r="D77" s="29">
        <v>5078.193674969375</v>
      </c>
      <c r="E77" s="30"/>
      <c r="F77" s="86">
        <v>85</v>
      </c>
      <c r="G77" s="63"/>
      <c r="H77" s="63">
        <v>83.27</v>
      </c>
      <c r="I77" s="64"/>
      <c r="J77" s="29">
        <v>46</v>
      </c>
      <c r="K77" s="64"/>
      <c r="L77" s="29">
        <v>410953.90939049714</v>
      </c>
    </row>
    <row r="78" spans="1:12" s="28" customFormat="1" ht="12" customHeight="1">
      <c r="A78" s="343" t="s">
        <v>82</v>
      </c>
      <c r="B78" s="343"/>
      <c r="C78" s="29">
        <v>2817.7758007117436</v>
      </c>
      <c r="D78" s="29">
        <v>11280.317705479452</v>
      </c>
      <c r="E78" s="30"/>
      <c r="F78" s="86">
        <v>100</v>
      </c>
      <c r="G78" s="63"/>
      <c r="H78" s="63">
        <v>79</v>
      </c>
      <c r="I78" s="64"/>
      <c r="J78" s="29">
        <v>43</v>
      </c>
      <c r="K78" s="64"/>
      <c r="L78" s="29">
        <v>34182.83875675319</v>
      </c>
    </row>
    <row r="79" spans="1:12" s="28" customFormat="1" ht="12" customHeight="1">
      <c r="A79" s="343" t="s">
        <v>83</v>
      </c>
      <c r="B79" s="343"/>
      <c r="C79" s="29">
        <v>3357.556270096463</v>
      </c>
      <c r="D79" s="29">
        <v>1356.4552969814997</v>
      </c>
      <c r="E79" s="30"/>
      <c r="F79" s="86">
        <v>70</v>
      </c>
      <c r="G79" s="63"/>
      <c r="H79" s="63">
        <v>103.9</v>
      </c>
      <c r="I79" s="64"/>
      <c r="J79" s="29">
        <v>59</v>
      </c>
      <c r="K79" s="64"/>
      <c r="L79" s="29">
        <v>-104840.53187919506</v>
      </c>
    </row>
    <row r="80" spans="1:12" s="28" customFormat="1" ht="12" customHeight="1">
      <c r="A80" s="343" t="s">
        <v>84</v>
      </c>
      <c r="B80" s="343"/>
      <c r="C80" s="29">
        <v>3529.2773892773894</v>
      </c>
      <c r="D80" s="29">
        <v>2930.3463145539913</v>
      </c>
      <c r="E80" s="30"/>
      <c r="F80" s="86">
        <v>75</v>
      </c>
      <c r="G80" s="63"/>
      <c r="H80" s="63">
        <v>108.8</v>
      </c>
      <c r="I80" s="64">
        <v>12</v>
      </c>
      <c r="J80" s="29">
        <v>63</v>
      </c>
      <c r="K80" s="64">
        <v>12</v>
      </c>
      <c r="L80" s="29">
        <v>-31795.31531531533</v>
      </c>
    </row>
    <row r="81" spans="1:12" s="28" customFormat="1" ht="12" customHeight="1">
      <c r="A81" s="344" t="s">
        <v>85</v>
      </c>
      <c r="B81" s="344"/>
      <c r="C81" s="37">
        <v>2790.15138742536</v>
      </c>
      <c r="D81" s="37">
        <v>4051.5167620376833</v>
      </c>
      <c r="E81" s="38"/>
      <c r="F81" s="310">
        <v>95</v>
      </c>
      <c r="G81" s="65"/>
      <c r="H81" s="65">
        <v>87.79</v>
      </c>
      <c r="I81" s="66"/>
      <c r="J81" s="37">
        <v>49</v>
      </c>
      <c r="K81" s="66"/>
      <c r="L81" s="37">
        <v>303634.379276684</v>
      </c>
    </row>
    <row r="82" spans="1:12" s="28" customFormat="1" ht="12" customHeight="1">
      <c r="A82" s="34"/>
      <c r="B82" s="34"/>
      <c r="C82" s="34"/>
      <c r="D82" s="34"/>
      <c r="E82" s="69"/>
      <c r="F82" s="312"/>
      <c r="G82" s="70"/>
      <c r="H82" s="70"/>
      <c r="I82" s="71"/>
      <c r="J82" s="34"/>
      <c r="K82" s="71"/>
      <c r="L82" s="34"/>
    </row>
    <row r="83" spans="1:12" s="28" customFormat="1" ht="12" customHeight="1">
      <c r="A83" s="342" t="s">
        <v>86</v>
      </c>
      <c r="B83" s="342"/>
      <c r="C83" s="25">
        <v>4471.101159930215</v>
      </c>
      <c r="D83" s="25">
        <v>4313.374824332319</v>
      </c>
      <c r="E83" s="26"/>
      <c r="F83" s="309">
        <v>73.60407926101577</v>
      </c>
      <c r="G83" s="61"/>
      <c r="H83" s="61" t="s">
        <v>19</v>
      </c>
      <c r="I83" s="62"/>
      <c r="J83" s="25" t="s">
        <v>19</v>
      </c>
      <c r="K83" s="62"/>
      <c r="L83" s="25">
        <v>-34230262.758311816</v>
      </c>
    </row>
    <row r="84" spans="1:12" s="28" customFormat="1" ht="12" customHeight="1">
      <c r="A84" s="343" t="s">
        <v>87</v>
      </c>
      <c r="B84" s="343"/>
      <c r="C84" s="29">
        <v>2643.44467586566</v>
      </c>
      <c r="D84" s="29">
        <v>4485.625455478573</v>
      </c>
      <c r="E84" s="30"/>
      <c r="F84" s="86">
        <v>85</v>
      </c>
      <c r="G84" s="63"/>
      <c r="H84" s="63">
        <v>93.71</v>
      </c>
      <c r="I84" s="64"/>
      <c r="J84" s="29">
        <v>52</v>
      </c>
      <c r="K84" s="64"/>
      <c r="L84" s="29">
        <v>231563.06152314512</v>
      </c>
    </row>
    <row r="85" spans="1:12" s="28" customFormat="1" ht="12" customHeight="1">
      <c r="A85" s="343" t="s">
        <v>88</v>
      </c>
      <c r="B85" s="343"/>
      <c r="C85" s="29">
        <v>2351.632520325203</v>
      </c>
      <c r="D85" s="29">
        <v>5120.465854049721</v>
      </c>
      <c r="E85" s="30"/>
      <c r="F85" s="86">
        <v>95</v>
      </c>
      <c r="G85" s="63"/>
      <c r="H85" s="63">
        <v>70.69</v>
      </c>
      <c r="I85" s="64"/>
      <c r="J85" s="29">
        <v>37</v>
      </c>
      <c r="K85" s="64"/>
      <c r="L85" s="29">
        <v>218214.29164746616</v>
      </c>
    </row>
    <row r="86" spans="1:12" s="28" customFormat="1" ht="12" customHeight="1">
      <c r="A86" s="343" t="s">
        <v>89</v>
      </c>
      <c r="B86" s="343"/>
      <c r="C86" s="29">
        <v>2410.092715231788</v>
      </c>
      <c r="D86" s="29">
        <v>4047.8882428115016</v>
      </c>
      <c r="E86" s="30"/>
      <c r="F86" s="86">
        <v>95</v>
      </c>
      <c r="G86" s="63"/>
      <c r="H86" s="63">
        <v>75.72</v>
      </c>
      <c r="I86" s="64"/>
      <c r="J86" s="29">
        <v>40</v>
      </c>
      <c r="K86" s="64"/>
      <c r="L86" s="29">
        <v>39543.9851236984</v>
      </c>
    </row>
    <row r="87" spans="1:12" s="28" customFormat="1" ht="12" customHeight="1">
      <c r="A87" s="343" t="s">
        <v>90</v>
      </c>
      <c r="B87" s="343"/>
      <c r="C87" s="29">
        <v>2144.5158324821246</v>
      </c>
      <c r="D87" s="29">
        <v>2887.44650455927</v>
      </c>
      <c r="E87" s="30"/>
      <c r="F87" s="86">
        <v>100</v>
      </c>
      <c r="G87" s="63"/>
      <c r="H87" s="63">
        <v>66.31</v>
      </c>
      <c r="I87" s="64"/>
      <c r="J87" s="29">
        <v>34</v>
      </c>
      <c r="K87" s="64"/>
      <c r="L87" s="29">
        <v>624894.8502388097</v>
      </c>
    </row>
    <row r="88" spans="1:12" s="28" customFormat="1" ht="12" customHeight="1">
      <c r="A88" s="343" t="s">
        <v>91</v>
      </c>
      <c r="B88" s="343"/>
      <c r="C88" s="29">
        <v>2010.3184931506848</v>
      </c>
      <c r="D88" s="29">
        <v>3303.855394736842</v>
      </c>
      <c r="E88" s="30"/>
      <c r="F88" s="86">
        <v>100</v>
      </c>
      <c r="G88" s="63"/>
      <c r="H88" s="63">
        <v>61.42</v>
      </c>
      <c r="I88" s="64"/>
      <c r="J88" s="29">
        <v>31</v>
      </c>
      <c r="K88" s="64"/>
      <c r="L88" s="29">
        <v>58052.94634372774</v>
      </c>
    </row>
    <row r="89" spans="1:12" s="28" customFormat="1" ht="12" customHeight="1">
      <c r="A89" s="343" t="s">
        <v>92</v>
      </c>
      <c r="B89" s="343"/>
      <c r="C89" s="29">
        <v>4108.906884875846</v>
      </c>
      <c r="D89" s="29">
        <v>7775.125404068169</v>
      </c>
      <c r="E89" s="30"/>
      <c r="F89" s="86">
        <v>72.5</v>
      </c>
      <c r="G89" s="64">
        <v>7</v>
      </c>
      <c r="H89" s="63">
        <v>141.96</v>
      </c>
      <c r="I89" s="64">
        <v>7</v>
      </c>
      <c r="J89" s="29">
        <v>70</v>
      </c>
      <c r="K89" s="64">
        <v>7</v>
      </c>
      <c r="L89" s="29">
        <v>-194465.31513647648</v>
      </c>
    </row>
    <row r="90" spans="1:12" s="28" customFormat="1" ht="12" customHeight="1">
      <c r="A90" s="343" t="s">
        <v>93</v>
      </c>
      <c r="B90" s="343"/>
      <c r="C90" s="29">
        <v>2907.086892488954</v>
      </c>
      <c r="D90" s="29">
        <v>4585.137494615937</v>
      </c>
      <c r="E90" s="30"/>
      <c r="F90" s="86">
        <v>75</v>
      </c>
      <c r="G90" s="63"/>
      <c r="H90" s="63">
        <v>115.88</v>
      </c>
      <c r="I90" s="64"/>
      <c r="J90" s="29">
        <v>67</v>
      </c>
      <c r="K90" s="64"/>
      <c r="L90" s="29">
        <v>0</v>
      </c>
    </row>
    <row r="91" spans="1:12" s="28" customFormat="1" ht="12" customHeight="1">
      <c r="A91" s="343" t="s">
        <v>94</v>
      </c>
      <c r="B91" s="343"/>
      <c r="C91" s="29">
        <v>2022.804311774461</v>
      </c>
      <c r="D91" s="29">
        <v>3292.9</v>
      </c>
      <c r="E91" s="30"/>
      <c r="F91" s="86">
        <v>100</v>
      </c>
      <c r="G91" s="63"/>
      <c r="H91" s="63">
        <v>67.19</v>
      </c>
      <c r="I91" s="64"/>
      <c r="J91" s="29">
        <v>35</v>
      </c>
      <c r="K91" s="64"/>
      <c r="L91" s="29">
        <v>348901.33885337994</v>
      </c>
    </row>
    <row r="92" spans="1:12" s="28" customFormat="1" ht="12" customHeight="1">
      <c r="A92" s="343" t="s">
        <v>95</v>
      </c>
      <c r="B92" s="343"/>
      <c r="C92" s="29">
        <v>2457.0460122699387</v>
      </c>
      <c r="D92" s="29">
        <v>8866.600965732088</v>
      </c>
      <c r="E92" s="30"/>
      <c r="F92" s="86">
        <v>95</v>
      </c>
      <c r="G92" s="64">
        <v>9</v>
      </c>
      <c r="H92" s="63">
        <v>72.28</v>
      </c>
      <c r="I92" s="64">
        <v>9</v>
      </c>
      <c r="J92" s="29">
        <v>38</v>
      </c>
      <c r="K92" s="64">
        <v>9</v>
      </c>
      <c r="L92" s="29">
        <v>138659.96831675706</v>
      </c>
    </row>
    <row r="93" spans="1:12" s="28" customFormat="1" ht="12" customHeight="1">
      <c r="A93" s="343" t="s">
        <v>96</v>
      </c>
      <c r="B93" s="343"/>
      <c r="C93" s="29">
        <v>6222.070897155361</v>
      </c>
      <c r="D93" s="29">
        <v>-263.5879223046693</v>
      </c>
      <c r="E93" s="30"/>
      <c r="F93" s="86">
        <v>62.5</v>
      </c>
      <c r="G93" s="64">
        <v>8</v>
      </c>
      <c r="H93" s="63">
        <v>159.17</v>
      </c>
      <c r="I93" s="64">
        <v>8</v>
      </c>
      <c r="J93" s="29">
        <v>70</v>
      </c>
      <c r="K93" s="64">
        <v>8</v>
      </c>
      <c r="L93" s="29">
        <v>-1744682.2699619771</v>
      </c>
    </row>
    <row r="94" spans="1:12" s="28" customFormat="1" ht="12" customHeight="1">
      <c r="A94" s="343" t="s">
        <v>97</v>
      </c>
      <c r="B94" s="343"/>
      <c r="C94" s="29">
        <v>2038.6781045751634</v>
      </c>
      <c r="D94" s="29">
        <v>6915.357648026316</v>
      </c>
      <c r="E94" s="30"/>
      <c r="F94" s="86">
        <v>95</v>
      </c>
      <c r="G94" s="63"/>
      <c r="H94" s="63">
        <v>75.13</v>
      </c>
      <c r="I94" s="64"/>
      <c r="J94" s="29">
        <v>40</v>
      </c>
      <c r="K94" s="64"/>
      <c r="L94" s="29">
        <v>179171.8970569429</v>
      </c>
    </row>
    <row r="95" spans="1:12" s="28" customFormat="1" ht="12" customHeight="1">
      <c r="A95" s="343" t="s">
        <v>98</v>
      </c>
      <c r="B95" s="343"/>
      <c r="C95" s="29">
        <v>3952.41822721598</v>
      </c>
      <c r="D95" s="29">
        <v>7034.498471023427</v>
      </c>
      <c r="E95" s="30"/>
      <c r="F95" s="86">
        <v>75</v>
      </c>
      <c r="G95" s="63"/>
      <c r="H95" s="63">
        <v>111.25</v>
      </c>
      <c r="I95" s="64"/>
      <c r="J95" s="29">
        <v>64</v>
      </c>
      <c r="K95" s="64"/>
      <c r="L95" s="29">
        <v>-165866.50450450453</v>
      </c>
    </row>
    <row r="96" spans="1:12" s="28" customFormat="1" ht="12" customHeight="1">
      <c r="A96" s="343" t="s">
        <v>99</v>
      </c>
      <c r="B96" s="343"/>
      <c r="C96" s="29">
        <v>2255.5934959349593</v>
      </c>
      <c r="D96" s="29">
        <v>17526.812380952375</v>
      </c>
      <c r="E96" s="30"/>
      <c r="F96" s="86">
        <v>100</v>
      </c>
      <c r="G96" s="63"/>
      <c r="H96" s="63">
        <v>49.11</v>
      </c>
      <c r="I96" s="64"/>
      <c r="J96" s="29">
        <v>23</v>
      </c>
      <c r="K96" s="64"/>
      <c r="L96" s="29">
        <v>113425.25688932254</v>
      </c>
    </row>
    <row r="97" spans="1:12" s="28" customFormat="1" ht="12" customHeight="1">
      <c r="A97" s="343" t="s">
        <v>100</v>
      </c>
      <c r="B97" s="343"/>
      <c r="C97" s="29">
        <v>2972.5955555555556</v>
      </c>
      <c r="D97" s="29">
        <v>4826.544565701559</v>
      </c>
      <c r="E97" s="30"/>
      <c r="F97" s="86">
        <v>95</v>
      </c>
      <c r="G97" s="63"/>
      <c r="H97" s="63">
        <v>83.88</v>
      </c>
      <c r="I97" s="64"/>
      <c r="J97" s="29">
        <v>46</v>
      </c>
      <c r="K97" s="64"/>
      <c r="L97" s="29">
        <v>16487.998849809395</v>
      </c>
    </row>
    <row r="98" spans="1:12" s="28" customFormat="1" ht="12" customHeight="1">
      <c r="A98" s="343" t="s">
        <v>101</v>
      </c>
      <c r="B98" s="343"/>
      <c r="C98" s="29">
        <v>2658.5160818713452</v>
      </c>
      <c r="D98" s="29">
        <v>11968.167547445257</v>
      </c>
      <c r="E98" s="30"/>
      <c r="F98" s="86">
        <v>95</v>
      </c>
      <c r="G98" s="63"/>
      <c r="H98" s="63">
        <v>83.8</v>
      </c>
      <c r="I98" s="64"/>
      <c r="J98" s="29">
        <v>46</v>
      </c>
      <c r="K98" s="64"/>
      <c r="L98" s="29">
        <v>58397.91882334384</v>
      </c>
    </row>
    <row r="99" spans="1:12" s="28" customFormat="1" ht="12" customHeight="1">
      <c r="A99" s="343" t="s">
        <v>102</v>
      </c>
      <c r="B99" s="343"/>
      <c r="C99" s="29">
        <v>14038.23571945047</v>
      </c>
      <c r="D99" s="29">
        <v>-6661.761441961068</v>
      </c>
      <c r="E99" s="30"/>
      <c r="F99" s="86">
        <v>57</v>
      </c>
      <c r="G99" s="63"/>
      <c r="H99" s="63">
        <v>359.2</v>
      </c>
      <c r="I99" s="64"/>
      <c r="J99" s="29">
        <v>70</v>
      </c>
      <c r="K99" s="64"/>
      <c r="L99" s="29">
        <v>-3199173.8586956523</v>
      </c>
    </row>
    <row r="100" spans="1:12" s="28" customFormat="1" ht="12" customHeight="1">
      <c r="A100" s="343" t="s">
        <v>103</v>
      </c>
      <c r="B100" s="343"/>
      <c r="C100" s="29">
        <v>2922.574295010846</v>
      </c>
      <c r="D100" s="29">
        <v>6750.379676220806</v>
      </c>
      <c r="E100" s="30"/>
      <c r="F100" s="86">
        <v>95</v>
      </c>
      <c r="G100" s="63"/>
      <c r="H100" s="63">
        <v>92.13</v>
      </c>
      <c r="I100" s="64"/>
      <c r="J100" s="29">
        <v>51</v>
      </c>
      <c r="K100" s="64"/>
      <c r="L100" s="29">
        <v>107920.22374233781</v>
      </c>
    </row>
    <row r="101" spans="1:12" s="28" customFormat="1" ht="12" customHeight="1">
      <c r="A101" s="343" t="s">
        <v>104</v>
      </c>
      <c r="B101" s="343"/>
      <c r="C101" s="29">
        <v>2045.5912408759125</v>
      </c>
      <c r="D101" s="29">
        <v>7172.099957983193</v>
      </c>
      <c r="E101" s="30"/>
      <c r="F101" s="86">
        <v>100</v>
      </c>
      <c r="G101" s="63"/>
      <c r="H101" s="63">
        <v>66.83</v>
      </c>
      <c r="I101" s="64"/>
      <c r="J101" s="29">
        <v>35</v>
      </c>
      <c r="K101" s="64"/>
      <c r="L101" s="29">
        <v>498139.82698233763</v>
      </c>
    </row>
    <row r="102" spans="1:12" s="28" customFormat="1" ht="12" customHeight="1">
      <c r="A102" s="343" t="s">
        <v>105</v>
      </c>
      <c r="B102" s="343"/>
      <c r="C102" s="29">
        <v>2620.054425508521</v>
      </c>
      <c r="D102" s="29">
        <v>5206.659411123226</v>
      </c>
      <c r="E102" s="30"/>
      <c r="F102" s="86">
        <v>82.5</v>
      </c>
      <c r="G102" s="63"/>
      <c r="H102" s="63">
        <v>89.78</v>
      </c>
      <c r="I102" s="64"/>
      <c r="J102" s="29">
        <v>50</v>
      </c>
      <c r="K102" s="64"/>
      <c r="L102" s="29">
        <v>106913.19082274941</v>
      </c>
    </row>
    <row r="103" spans="1:12" s="28" customFormat="1" ht="12" customHeight="1">
      <c r="A103" s="343" t="s">
        <v>106</v>
      </c>
      <c r="B103" s="343"/>
      <c r="C103" s="29">
        <v>2297.904</v>
      </c>
      <c r="D103" s="29">
        <v>3989.8869595028946</v>
      </c>
      <c r="E103" s="30"/>
      <c r="F103" s="86">
        <v>95</v>
      </c>
      <c r="G103" s="64">
        <v>9</v>
      </c>
      <c r="H103" s="63">
        <v>72.28</v>
      </c>
      <c r="I103" s="64">
        <v>9</v>
      </c>
      <c r="J103" s="29">
        <v>38</v>
      </c>
      <c r="K103" s="64">
        <v>9</v>
      </c>
      <c r="L103" s="29">
        <v>1255611.6844718603</v>
      </c>
    </row>
    <row r="104" spans="1:12" s="28" customFormat="1" ht="12" customHeight="1">
      <c r="A104" s="343" t="s">
        <v>107</v>
      </c>
      <c r="B104" s="343"/>
      <c r="C104" s="29">
        <v>4433.663585951941</v>
      </c>
      <c r="D104" s="29">
        <v>2719.1067863554754</v>
      </c>
      <c r="E104" s="30"/>
      <c r="F104" s="86">
        <v>72.5</v>
      </c>
      <c r="G104" s="64">
        <v>7</v>
      </c>
      <c r="H104" s="63">
        <v>141.96</v>
      </c>
      <c r="I104" s="64">
        <v>7</v>
      </c>
      <c r="J104" s="29">
        <v>70</v>
      </c>
      <c r="K104" s="64">
        <v>7</v>
      </c>
      <c r="L104" s="29">
        <v>-40808.29048843191</v>
      </c>
    </row>
    <row r="105" spans="1:12" s="28" customFormat="1" ht="12" customHeight="1">
      <c r="A105" s="343" t="s">
        <v>108</v>
      </c>
      <c r="B105" s="343"/>
      <c r="C105" s="29">
        <v>4314.536585365854</v>
      </c>
      <c r="D105" s="29">
        <v>3556.2876033057855</v>
      </c>
      <c r="E105" s="30"/>
      <c r="F105" s="86">
        <v>70</v>
      </c>
      <c r="G105" s="63"/>
      <c r="H105" s="63">
        <v>112.82</v>
      </c>
      <c r="I105" s="64"/>
      <c r="J105" s="29">
        <v>65</v>
      </c>
      <c r="K105" s="64"/>
      <c r="L105" s="29">
        <v>-48652.18791946308</v>
      </c>
    </row>
    <row r="106" spans="1:12" s="28" customFormat="1" ht="12" customHeight="1">
      <c r="A106" s="343" t="s">
        <v>109</v>
      </c>
      <c r="B106" s="343"/>
      <c r="C106" s="29">
        <v>3916.0602409638554</v>
      </c>
      <c r="D106" s="29">
        <v>7949.164947368421</v>
      </c>
      <c r="E106" s="30"/>
      <c r="F106" s="86">
        <v>100</v>
      </c>
      <c r="G106" s="63"/>
      <c r="H106" s="63">
        <v>104.14</v>
      </c>
      <c r="I106" s="64"/>
      <c r="J106" s="29">
        <v>59</v>
      </c>
      <c r="K106" s="64"/>
      <c r="L106" s="29">
        <v>-34133.30866807613</v>
      </c>
    </row>
    <row r="107" spans="1:12" s="28" customFormat="1" ht="12" customHeight="1">
      <c r="A107" s="343" t="s">
        <v>110</v>
      </c>
      <c r="B107" s="343"/>
      <c r="C107" s="29">
        <v>2333.8954402515724</v>
      </c>
      <c r="D107" s="29">
        <v>5509.191541861673</v>
      </c>
      <c r="E107" s="30"/>
      <c r="F107" s="86">
        <v>85</v>
      </c>
      <c r="G107" s="63"/>
      <c r="H107" s="63">
        <v>84.85</v>
      </c>
      <c r="I107" s="64"/>
      <c r="J107" s="29">
        <v>47</v>
      </c>
      <c r="K107" s="64"/>
      <c r="L107" s="29">
        <v>367645.3505287827</v>
      </c>
    </row>
    <row r="108" spans="1:12" s="28" customFormat="1" ht="12" customHeight="1">
      <c r="A108" s="343" t="s">
        <v>111</v>
      </c>
      <c r="B108" s="343"/>
      <c r="C108" s="29">
        <v>2363.5178571428573</v>
      </c>
      <c r="D108" s="29">
        <v>41082.540727272724</v>
      </c>
      <c r="E108" s="30"/>
      <c r="F108" s="86">
        <v>100</v>
      </c>
      <c r="G108" s="63"/>
      <c r="H108" s="63">
        <v>45.33</v>
      </c>
      <c r="I108" s="64"/>
      <c r="J108" s="29">
        <v>20</v>
      </c>
      <c r="K108" s="64"/>
      <c r="L108" s="29">
        <v>60036.08901319768</v>
      </c>
    </row>
    <row r="109" spans="1:12" s="28" customFormat="1" ht="12" customHeight="1">
      <c r="A109" s="343" t="s">
        <v>112</v>
      </c>
      <c r="B109" s="343"/>
      <c r="C109" s="29">
        <v>1827.0934579439252</v>
      </c>
      <c r="D109" s="29">
        <v>33656.485636363635</v>
      </c>
      <c r="E109" s="30"/>
      <c r="F109" s="86">
        <v>100</v>
      </c>
      <c r="G109" s="63"/>
      <c r="H109" s="63">
        <v>41.7</v>
      </c>
      <c r="I109" s="64"/>
      <c r="J109" s="29">
        <v>18</v>
      </c>
      <c r="K109" s="64"/>
      <c r="L109" s="29">
        <v>90230.86107603002</v>
      </c>
    </row>
    <row r="110" spans="1:12" s="28" customFormat="1" ht="12" customHeight="1">
      <c r="A110" s="343" t="s">
        <v>113</v>
      </c>
      <c r="B110" s="343"/>
      <c r="C110" s="29">
        <v>5711.62969794789</v>
      </c>
      <c r="D110" s="29">
        <v>6320.977612041648</v>
      </c>
      <c r="E110" s="30"/>
      <c r="F110" s="86">
        <v>65</v>
      </c>
      <c r="G110" s="63"/>
      <c r="H110" s="63">
        <v>145.38</v>
      </c>
      <c r="I110" s="64"/>
      <c r="J110" s="29">
        <v>70</v>
      </c>
      <c r="K110" s="64"/>
      <c r="L110" s="29">
        <v>-2306551.816901408</v>
      </c>
    </row>
    <row r="111" spans="1:12" s="28" customFormat="1" ht="12" customHeight="1">
      <c r="A111" s="343" t="s">
        <v>114</v>
      </c>
      <c r="B111" s="343"/>
      <c r="C111" s="29">
        <v>4409.554209919262</v>
      </c>
      <c r="D111" s="29">
        <v>5891.30252124646</v>
      </c>
      <c r="E111" s="30"/>
      <c r="F111" s="86">
        <v>75</v>
      </c>
      <c r="G111" s="63"/>
      <c r="H111" s="63">
        <v>125.42</v>
      </c>
      <c r="I111" s="64"/>
      <c r="J111" s="29">
        <v>70</v>
      </c>
      <c r="K111" s="64"/>
      <c r="L111" s="29">
        <v>-364733.45945945935</v>
      </c>
    </row>
    <row r="112" spans="1:12" s="28" customFormat="1" ht="12" customHeight="1">
      <c r="A112" s="343" t="s">
        <v>115</v>
      </c>
      <c r="B112" s="343"/>
      <c r="C112" s="29">
        <v>1792</v>
      </c>
      <c r="D112" s="29">
        <v>18937.644855072464</v>
      </c>
      <c r="E112" s="30"/>
      <c r="F112" s="86">
        <v>95</v>
      </c>
      <c r="G112" s="64">
        <v>9</v>
      </c>
      <c r="H112" s="63">
        <v>72.28</v>
      </c>
      <c r="I112" s="64">
        <v>9</v>
      </c>
      <c r="J112" s="29">
        <v>38</v>
      </c>
      <c r="K112" s="64">
        <v>9</v>
      </c>
      <c r="L112" s="29">
        <v>119786.65963456863</v>
      </c>
    </row>
    <row r="113" spans="1:12" s="28" customFormat="1" ht="12" customHeight="1">
      <c r="A113" s="343" t="s">
        <v>116</v>
      </c>
      <c r="B113" s="343"/>
      <c r="C113" s="29">
        <v>3052.1295641931683</v>
      </c>
      <c r="D113" s="29">
        <v>-882.9269941520462</v>
      </c>
      <c r="E113" s="30"/>
      <c r="F113" s="86">
        <v>90</v>
      </c>
      <c r="G113" s="63"/>
      <c r="H113" s="63">
        <v>87.92</v>
      </c>
      <c r="I113" s="64"/>
      <c r="J113" s="29">
        <v>49</v>
      </c>
      <c r="K113" s="64"/>
      <c r="L113" s="29">
        <v>-40704.9760273973</v>
      </c>
    </row>
    <row r="114" spans="1:12" s="28" customFormat="1" ht="12" customHeight="1">
      <c r="A114" s="343" t="s">
        <v>117</v>
      </c>
      <c r="B114" s="343"/>
      <c r="C114" s="29">
        <v>4327.053501180173</v>
      </c>
      <c r="D114" s="29">
        <v>1188.048878357031</v>
      </c>
      <c r="E114" s="30"/>
      <c r="F114" s="86">
        <v>65</v>
      </c>
      <c r="G114" s="63"/>
      <c r="H114" s="63">
        <v>121.5</v>
      </c>
      <c r="I114" s="64"/>
      <c r="J114" s="29">
        <v>70</v>
      </c>
      <c r="K114" s="64"/>
      <c r="L114" s="29">
        <v>-665998.0237642587</v>
      </c>
    </row>
    <row r="115" spans="1:12" s="28" customFormat="1" ht="12" customHeight="1">
      <c r="A115" s="343" t="s">
        <v>118</v>
      </c>
      <c r="B115" s="343"/>
      <c r="C115" s="29">
        <v>2234.9092558983666</v>
      </c>
      <c r="D115" s="29">
        <v>3112.291003649635</v>
      </c>
      <c r="E115" s="30"/>
      <c r="F115" s="86">
        <v>90</v>
      </c>
      <c r="G115" s="63"/>
      <c r="H115" s="63">
        <v>73.86</v>
      </c>
      <c r="I115" s="64"/>
      <c r="J115" s="29">
        <v>39</v>
      </c>
      <c r="K115" s="64"/>
      <c r="L115" s="29">
        <v>178169.47751863842</v>
      </c>
    </row>
    <row r="116" spans="1:12" s="28" customFormat="1" ht="12" customHeight="1">
      <c r="A116" s="343" t="s">
        <v>119</v>
      </c>
      <c r="B116" s="343"/>
      <c r="C116" s="29">
        <v>4316.139088729017</v>
      </c>
      <c r="D116" s="29">
        <v>8908.084311111112</v>
      </c>
      <c r="E116" s="30"/>
      <c r="F116" s="86">
        <v>80</v>
      </c>
      <c r="G116" s="63"/>
      <c r="H116" s="63">
        <v>105.13</v>
      </c>
      <c r="I116" s="64"/>
      <c r="J116" s="29">
        <v>60</v>
      </c>
      <c r="K116" s="64"/>
      <c r="L116" s="29">
        <v>-176187.4891304348</v>
      </c>
    </row>
    <row r="117" spans="1:12" s="28" customFormat="1" ht="12" customHeight="1">
      <c r="A117" s="343" t="s">
        <v>120</v>
      </c>
      <c r="B117" s="343"/>
      <c r="C117" s="29">
        <v>3075.228417266187</v>
      </c>
      <c r="D117" s="29">
        <v>5506.7110670194</v>
      </c>
      <c r="E117" s="30"/>
      <c r="F117" s="86">
        <v>85</v>
      </c>
      <c r="G117" s="63"/>
      <c r="H117" s="63">
        <v>96.9</v>
      </c>
      <c r="I117" s="64"/>
      <c r="J117" s="29">
        <v>55</v>
      </c>
      <c r="K117" s="64"/>
      <c r="L117" s="29">
        <v>63713.28934007523</v>
      </c>
    </row>
    <row r="118" spans="1:12" s="28" customFormat="1" ht="12" customHeight="1">
      <c r="A118" s="343" t="s">
        <v>121</v>
      </c>
      <c r="B118" s="343"/>
      <c r="C118" s="29">
        <v>2362.213333333333</v>
      </c>
      <c r="D118" s="29">
        <v>17338.828857142857</v>
      </c>
      <c r="E118" s="30"/>
      <c r="F118" s="86">
        <v>62.5</v>
      </c>
      <c r="G118" s="64">
        <v>8</v>
      </c>
      <c r="H118" s="63">
        <v>159.17</v>
      </c>
      <c r="I118" s="64">
        <v>8</v>
      </c>
      <c r="J118" s="29">
        <v>70</v>
      </c>
      <c r="K118" s="64">
        <v>8</v>
      </c>
      <c r="L118" s="29">
        <v>13430.627251104253</v>
      </c>
    </row>
    <row r="119" spans="1:12" s="28" customFormat="1" ht="12" customHeight="1">
      <c r="A119" s="343" t="s">
        <v>122</v>
      </c>
      <c r="B119" s="343"/>
      <c r="C119" s="29">
        <v>2465.1166253101737</v>
      </c>
      <c r="D119" s="29">
        <v>4158.680383900925</v>
      </c>
      <c r="E119" s="30"/>
      <c r="F119" s="86">
        <v>90</v>
      </c>
      <c r="G119" s="63"/>
      <c r="H119" s="63">
        <v>82.28</v>
      </c>
      <c r="I119" s="64"/>
      <c r="J119" s="29">
        <v>45</v>
      </c>
      <c r="K119" s="64"/>
      <c r="L119" s="29">
        <v>268925.08009769587</v>
      </c>
    </row>
    <row r="120" spans="1:12" s="28" customFormat="1" ht="12" customHeight="1">
      <c r="A120" s="343" t="s">
        <v>123</v>
      </c>
      <c r="B120" s="343"/>
      <c r="C120" s="29">
        <v>2146.255896226415</v>
      </c>
      <c r="D120" s="29">
        <v>3557.5097491448123</v>
      </c>
      <c r="E120" s="30"/>
      <c r="F120" s="86">
        <v>95</v>
      </c>
      <c r="G120" s="64">
        <v>9</v>
      </c>
      <c r="H120" s="63">
        <v>72.28</v>
      </c>
      <c r="I120" s="64">
        <v>9</v>
      </c>
      <c r="J120" s="29">
        <v>38</v>
      </c>
      <c r="K120" s="64">
        <v>9</v>
      </c>
      <c r="L120" s="29">
        <v>173233.71913045776</v>
      </c>
    </row>
    <row r="121" spans="1:12" s="28" customFormat="1" ht="12" customHeight="1">
      <c r="A121" s="343" t="s">
        <v>124</v>
      </c>
      <c r="B121" s="343"/>
      <c r="C121" s="29">
        <v>5646.3440781537365</v>
      </c>
      <c r="D121" s="29">
        <v>4522.296388796653</v>
      </c>
      <c r="E121" s="30"/>
      <c r="F121" s="86">
        <v>72.5</v>
      </c>
      <c r="G121" s="63"/>
      <c r="H121" s="63">
        <v>141.96</v>
      </c>
      <c r="I121" s="64"/>
      <c r="J121" s="29">
        <v>70</v>
      </c>
      <c r="K121" s="64"/>
      <c r="L121" s="29">
        <v>-26426413.269413628</v>
      </c>
    </row>
    <row r="122" spans="1:12" s="28" customFormat="1" ht="12" customHeight="1">
      <c r="A122" s="343" t="s">
        <v>125</v>
      </c>
      <c r="B122" s="343"/>
      <c r="C122" s="29">
        <v>2844.844492440605</v>
      </c>
      <c r="D122" s="29">
        <v>4066.721182645204</v>
      </c>
      <c r="E122" s="30"/>
      <c r="F122" s="86">
        <v>75</v>
      </c>
      <c r="G122" s="63"/>
      <c r="H122" s="63">
        <v>93.57</v>
      </c>
      <c r="I122" s="64"/>
      <c r="J122" s="29">
        <v>52</v>
      </c>
      <c r="K122" s="64"/>
      <c r="L122" s="29">
        <v>0</v>
      </c>
    </row>
    <row r="123" spans="1:12" s="28" customFormat="1" ht="12" customHeight="1">
      <c r="A123" s="343" t="s">
        <v>126</v>
      </c>
      <c r="B123" s="343"/>
      <c r="C123" s="29">
        <v>17429.27989821883</v>
      </c>
      <c r="D123" s="29">
        <v>-6964.142911392404</v>
      </c>
      <c r="E123" s="30"/>
      <c r="F123" s="86">
        <v>60</v>
      </c>
      <c r="G123" s="63"/>
      <c r="H123" s="63">
        <v>348.24</v>
      </c>
      <c r="I123" s="64"/>
      <c r="J123" s="29">
        <v>70</v>
      </c>
      <c r="K123" s="64"/>
      <c r="L123" s="29">
        <v>-3841630.6480263164</v>
      </c>
    </row>
    <row r="124" spans="1:12" s="28" customFormat="1" ht="12" customHeight="1">
      <c r="A124" s="343" t="s">
        <v>127</v>
      </c>
      <c r="B124" s="343"/>
      <c r="C124" s="29">
        <v>2909.458620689655</v>
      </c>
      <c r="D124" s="29">
        <v>8977.053005181348</v>
      </c>
      <c r="E124" s="30"/>
      <c r="F124" s="86">
        <v>95</v>
      </c>
      <c r="G124" s="63"/>
      <c r="H124" s="63">
        <v>90</v>
      </c>
      <c r="I124" s="64"/>
      <c r="J124" s="29">
        <v>50</v>
      </c>
      <c r="K124" s="64"/>
      <c r="L124" s="29">
        <v>37473.54966550336</v>
      </c>
    </row>
    <row r="125" spans="1:12" s="28" customFormat="1" ht="12" customHeight="1">
      <c r="A125" s="343" t="s">
        <v>128</v>
      </c>
      <c r="B125" s="343"/>
      <c r="C125" s="29">
        <v>4197.778617900475</v>
      </c>
      <c r="D125" s="29">
        <v>3808.236196243637</v>
      </c>
      <c r="E125" s="30"/>
      <c r="F125" s="86">
        <v>72.5</v>
      </c>
      <c r="G125" s="63"/>
      <c r="H125" s="63">
        <v>130.77</v>
      </c>
      <c r="I125" s="64"/>
      <c r="J125" s="29">
        <v>70</v>
      </c>
      <c r="K125" s="64"/>
      <c r="L125" s="29">
        <v>-357212.56259904953</v>
      </c>
    </row>
    <row r="126" spans="1:12" s="28" customFormat="1" ht="12" customHeight="1">
      <c r="A126" s="343" t="s">
        <v>129</v>
      </c>
      <c r="B126" s="343"/>
      <c r="C126" s="29">
        <v>2332.7781484570473</v>
      </c>
      <c r="D126" s="29">
        <v>3137.8060876623376</v>
      </c>
      <c r="E126" s="30"/>
      <c r="F126" s="86">
        <v>85</v>
      </c>
      <c r="G126" s="63"/>
      <c r="H126" s="63">
        <v>83.29</v>
      </c>
      <c r="I126" s="64"/>
      <c r="J126" s="29">
        <v>46</v>
      </c>
      <c r="K126" s="64"/>
      <c r="L126" s="29">
        <v>114639.53329801906</v>
      </c>
    </row>
    <row r="127" spans="1:12" s="28" customFormat="1" ht="12" customHeight="1">
      <c r="A127" s="343" t="s">
        <v>130</v>
      </c>
      <c r="B127" s="343"/>
      <c r="C127" s="29">
        <v>2849.2991202346043</v>
      </c>
      <c r="D127" s="29">
        <v>2781.9582138590195</v>
      </c>
      <c r="E127" s="30"/>
      <c r="F127" s="86">
        <v>80</v>
      </c>
      <c r="G127" s="63"/>
      <c r="H127" s="63">
        <v>95.95</v>
      </c>
      <c r="I127" s="64"/>
      <c r="J127" s="29">
        <v>54</v>
      </c>
      <c r="K127" s="64"/>
      <c r="L127" s="29">
        <v>0</v>
      </c>
    </row>
    <row r="128" spans="1:12" s="28" customFormat="1" ht="12" customHeight="1">
      <c r="A128" s="343" t="s">
        <v>131</v>
      </c>
      <c r="B128" s="343"/>
      <c r="C128" s="29">
        <v>4875.741298212606</v>
      </c>
      <c r="D128" s="29">
        <v>10747.248191780822</v>
      </c>
      <c r="E128" s="30"/>
      <c r="F128" s="86">
        <v>75</v>
      </c>
      <c r="G128" s="63"/>
      <c r="H128" s="63">
        <v>136.76</v>
      </c>
      <c r="I128" s="64"/>
      <c r="J128" s="29">
        <v>70</v>
      </c>
      <c r="K128" s="64"/>
      <c r="L128" s="29">
        <v>-173002.24689826302</v>
      </c>
    </row>
    <row r="129" spans="1:12" s="28" customFormat="1" ht="12" customHeight="1">
      <c r="A129" s="343" t="s">
        <v>132</v>
      </c>
      <c r="B129" s="343"/>
      <c r="C129" s="29">
        <v>2079.767441860465</v>
      </c>
      <c r="D129" s="29">
        <v>4304.082427536231</v>
      </c>
      <c r="E129" s="30"/>
      <c r="F129" s="86">
        <v>100</v>
      </c>
      <c r="G129" s="63"/>
      <c r="H129" s="63">
        <v>59.39</v>
      </c>
      <c r="I129" s="64"/>
      <c r="J129" s="29">
        <v>30</v>
      </c>
      <c r="K129" s="64"/>
      <c r="L129" s="29">
        <v>223457.04741867539</v>
      </c>
    </row>
    <row r="130" spans="1:12" s="28" customFormat="1" ht="12" customHeight="1">
      <c r="A130" s="343" t="s">
        <v>133</v>
      </c>
      <c r="B130" s="343"/>
      <c r="C130" s="29">
        <v>2438.0095238095237</v>
      </c>
      <c r="D130" s="29">
        <v>502.1808932714623</v>
      </c>
      <c r="E130" s="30"/>
      <c r="F130" s="86">
        <v>75</v>
      </c>
      <c r="G130" s="63"/>
      <c r="H130" s="63">
        <v>77.01</v>
      </c>
      <c r="I130" s="64"/>
      <c r="J130" s="29">
        <v>41</v>
      </c>
      <c r="K130" s="64"/>
      <c r="L130" s="29">
        <v>0</v>
      </c>
    </row>
    <row r="131" spans="1:12" s="28" customFormat="1" ht="12" customHeight="1">
      <c r="A131" s="343" t="s">
        <v>134</v>
      </c>
      <c r="B131" s="343"/>
      <c r="C131" s="29">
        <v>5579.287001287002</v>
      </c>
      <c r="D131" s="29">
        <v>2881.4985549872117</v>
      </c>
      <c r="E131" s="30"/>
      <c r="F131" s="86">
        <v>80</v>
      </c>
      <c r="G131" s="63"/>
      <c r="H131" s="63">
        <v>132.4</v>
      </c>
      <c r="I131" s="64"/>
      <c r="J131" s="29">
        <v>70</v>
      </c>
      <c r="K131" s="64"/>
      <c r="L131" s="29">
        <v>-346139.71874999994</v>
      </c>
    </row>
    <row r="132" spans="1:12" s="28" customFormat="1" ht="12" customHeight="1">
      <c r="A132" s="343" t="s">
        <v>135</v>
      </c>
      <c r="B132" s="343"/>
      <c r="C132" s="29">
        <v>5399.972839506173</v>
      </c>
      <c r="D132" s="29">
        <v>4484.599444444445</v>
      </c>
      <c r="E132" s="30"/>
      <c r="F132" s="86">
        <v>75</v>
      </c>
      <c r="G132" s="63"/>
      <c r="H132" s="63">
        <v>133.5</v>
      </c>
      <c r="I132" s="64"/>
      <c r="J132" s="29">
        <v>70</v>
      </c>
      <c r="K132" s="64"/>
      <c r="L132" s="29">
        <v>-262319.67567567574</v>
      </c>
    </row>
    <row r="133" spans="1:12" s="28" customFormat="1" ht="12" customHeight="1">
      <c r="A133" s="343" t="s">
        <v>136</v>
      </c>
      <c r="B133" s="343"/>
      <c r="C133" s="29">
        <v>3494.6011396011395</v>
      </c>
      <c r="D133" s="29">
        <v>4458.782542372883</v>
      </c>
      <c r="E133" s="30"/>
      <c r="F133" s="86">
        <v>85</v>
      </c>
      <c r="G133" s="63"/>
      <c r="H133" s="63">
        <v>102.14</v>
      </c>
      <c r="I133" s="64"/>
      <c r="J133" s="29">
        <v>58</v>
      </c>
      <c r="K133" s="64"/>
      <c r="L133" s="29">
        <v>4528.147161115465</v>
      </c>
    </row>
    <row r="134" spans="1:12" s="28" customFormat="1" ht="12" customHeight="1">
      <c r="A134" s="343" t="s">
        <v>137</v>
      </c>
      <c r="B134" s="343"/>
      <c r="C134" s="29">
        <v>2264.1084043848964</v>
      </c>
      <c r="D134" s="29">
        <v>4546.1808937198075</v>
      </c>
      <c r="E134" s="30"/>
      <c r="F134" s="86">
        <v>100</v>
      </c>
      <c r="G134" s="63"/>
      <c r="H134" s="63">
        <v>73.85</v>
      </c>
      <c r="I134" s="64"/>
      <c r="J134" s="29">
        <v>39</v>
      </c>
      <c r="K134" s="64"/>
      <c r="L134" s="29">
        <v>367669.8042105776</v>
      </c>
    </row>
    <row r="135" spans="1:12" s="28" customFormat="1" ht="12" customHeight="1">
      <c r="A135" s="343" t="s">
        <v>138</v>
      </c>
      <c r="B135" s="343"/>
      <c r="C135" s="29">
        <v>3117.7696584590944</v>
      </c>
      <c r="D135" s="29">
        <v>5501.850494208494</v>
      </c>
      <c r="E135" s="30"/>
      <c r="F135" s="86">
        <v>90</v>
      </c>
      <c r="G135" s="63"/>
      <c r="H135" s="63">
        <v>105.73</v>
      </c>
      <c r="I135" s="64"/>
      <c r="J135" s="29">
        <v>60</v>
      </c>
      <c r="K135" s="64"/>
      <c r="L135" s="29">
        <v>110592.58578418098</v>
      </c>
    </row>
    <row r="136" spans="1:12" s="28" customFormat="1" ht="12" customHeight="1">
      <c r="A136" s="343" t="s">
        <v>139</v>
      </c>
      <c r="B136" s="343"/>
      <c r="C136" s="29">
        <v>5510.98294829483</v>
      </c>
      <c r="D136" s="29">
        <v>2338.5633562965004</v>
      </c>
      <c r="E136" s="30"/>
      <c r="F136" s="86">
        <v>70</v>
      </c>
      <c r="G136" s="63"/>
      <c r="H136" s="63">
        <v>159.56</v>
      </c>
      <c r="I136" s="64"/>
      <c r="J136" s="29">
        <v>70</v>
      </c>
      <c r="K136" s="64"/>
      <c r="L136" s="29">
        <v>-1515610.2684563764</v>
      </c>
    </row>
    <row r="137" spans="1:12" s="28" customFormat="1" ht="12" customHeight="1">
      <c r="A137" s="343" t="s">
        <v>140</v>
      </c>
      <c r="B137" s="343"/>
      <c r="C137" s="29">
        <v>3246.046307884856</v>
      </c>
      <c r="D137" s="29">
        <v>3075.00851156973</v>
      </c>
      <c r="E137" s="30"/>
      <c r="F137" s="86">
        <v>80</v>
      </c>
      <c r="G137" s="63"/>
      <c r="H137" s="63">
        <v>119.26</v>
      </c>
      <c r="I137" s="64"/>
      <c r="J137" s="29">
        <v>70</v>
      </c>
      <c r="K137" s="64"/>
      <c r="L137" s="29">
        <v>55718.27296856448</v>
      </c>
    </row>
    <row r="138" spans="1:12" s="28" customFormat="1" ht="12" customHeight="1">
      <c r="A138" s="343" t="s">
        <v>141</v>
      </c>
      <c r="B138" s="343"/>
      <c r="C138" s="29">
        <v>2460.7321428571427</v>
      </c>
      <c r="D138" s="29">
        <v>6465.467104930467</v>
      </c>
      <c r="E138" s="30"/>
      <c r="F138" s="86">
        <v>90</v>
      </c>
      <c r="G138" s="63"/>
      <c r="H138" s="63">
        <v>77.98</v>
      </c>
      <c r="I138" s="64"/>
      <c r="J138" s="29">
        <v>42</v>
      </c>
      <c r="K138" s="64"/>
      <c r="L138" s="29">
        <v>97142.7959201383</v>
      </c>
    </row>
    <row r="139" spans="1:12" s="28" customFormat="1" ht="12" customHeight="1">
      <c r="A139" s="343" t="s">
        <v>142</v>
      </c>
      <c r="B139" s="343"/>
      <c r="C139" s="29">
        <v>4547.920462270564</v>
      </c>
      <c r="D139" s="29">
        <v>2158.77888585099</v>
      </c>
      <c r="E139" s="30"/>
      <c r="F139" s="86">
        <v>65</v>
      </c>
      <c r="G139" s="63"/>
      <c r="H139" s="63">
        <v>136.54</v>
      </c>
      <c r="I139" s="64"/>
      <c r="J139" s="29">
        <v>70</v>
      </c>
      <c r="K139" s="64"/>
      <c r="L139" s="29">
        <v>-335288.52673796803</v>
      </c>
    </row>
    <row r="140" spans="1:12" s="28" customFormat="1" ht="12" customHeight="1">
      <c r="A140" s="343" t="s">
        <v>143</v>
      </c>
      <c r="B140" s="343"/>
      <c r="C140" s="29">
        <v>2618.287716405606</v>
      </c>
      <c r="D140" s="29">
        <v>7347.8522884770355</v>
      </c>
      <c r="E140" s="30"/>
      <c r="F140" s="86">
        <v>95</v>
      </c>
      <c r="G140" s="63"/>
      <c r="H140" s="63">
        <v>83.74</v>
      </c>
      <c r="I140" s="64"/>
      <c r="J140" s="29">
        <v>46</v>
      </c>
      <c r="K140" s="64"/>
      <c r="L140" s="29">
        <v>162459.7802640191</v>
      </c>
    </row>
    <row r="141" spans="1:12" s="28" customFormat="1" ht="12" customHeight="1">
      <c r="A141" s="343" t="s">
        <v>144</v>
      </c>
      <c r="B141" s="343"/>
      <c r="C141" s="29">
        <v>2372.485049833887</v>
      </c>
      <c r="D141" s="29">
        <v>4927.312276902887</v>
      </c>
      <c r="E141" s="30"/>
      <c r="F141" s="86">
        <v>95</v>
      </c>
      <c r="G141" s="63"/>
      <c r="H141" s="63">
        <v>79.44</v>
      </c>
      <c r="I141" s="64"/>
      <c r="J141" s="29">
        <v>43</v>
      </c>
      <c r="K141" s="64"/>
      <c r="L141" s="29">
        <v>291972.2210567845</v>
      </c>
    </row>
    <row r="142" spans="1:12" s="28" customFormat="1" ht="12" customHeight="1">
      <c r="A142" s="343" t="s">
        <v>145</v>
      </c>
      <c r="B142" s="343"/>
      <c r="C142" s="29">
        <v>2683.3953804347825</v>
      </c>
      <c r="D142" s="29">
        <v>3454.458573351277</v>
      </c>
      <c r="E142" s="30"/>
      <c r="F142" s="86">
        <v>85</v>
      </c>
      <c r="G142" s="63"/>
      <c r="H142" s="63">
        <v>87.1</v>
      </c>
      <c r="I142" s="64"/>
      <c r="J142" s="29">
        <v>48</v>
      </c>
      <c r="K142" s="64"/>
      <c r="L142" s="29">
        <v>60118.293106621095</v>
      </c>
    </row>
    <row r="143" spans="1:12" s="28" customFormat="1" ht="12" customHeight="1">
      <c r="A143" s="343" t="s">
        <v>146</v>
      </c>
      <c r="B143" s="343"/>
      <c r="C143" s="29">
        <v>3310.484225621415</v>
      </c>
      <c r="D143" s="29">
        <v>3296.1413003396397</v>
      </c>
      <c r="E143" s="30"/>
      <c r="F143" s="86">
        <v>72.5</v>
      </c>
      <c r="G143" s="63"/>
      <c r="H143" s="63">
        <v>107.5</v>
      </c>
      <c r="I143" s="64"/>
      <c r="J143" s="29">
        <v>62</v>
      </c>
      <c r="K143" s="64"/>
      <c r="L143" s="29">
        <v>-406905.51351351355</v>
      </c>
    </row>
    <row r="144" spans="1:12" s="28" customFormat="1" ht="12" customHeight="1">
      <c r="A144" s="343" t="s">
        <v>147</v>
      </c>
      <c r="B144" s="343"/>
      <c r="C144" s="29">
        <v>1999.578148710167</v>
      </c>
      <c r="D144" s="29">
        <v>1381.576756756757</v>
      </c>
      <c r="E144" s="30"/>
      <c r="F144" s="86">
        <v>90</v>
      </c>
      <c r="G144" s="63"/>
      <c r="H144" s="63">
        <v>69.21</v>
      </c>
      <c r="I144" s="64"/>
      <c r="J144" s="29">
        <v>36</v>
      </c>
      <c r="K144" s="64"/>
      <c r="L144" s="29">
        <v>297242.3053067737</v>
      </c>
    </row>
    <row r="145" spans="1:12" s="28" customFormat="1" ht="12" customHeight="1">
      <c r="A145" s="343" t="s">
        <v>148</v>
      </c>
      <c r="B145" s="343"/>
      <c r="C145" s="29">
        <v>2157.322033898305</v>
      </c>
      <c r="D145" s="29">
        <v>4753.370403225806</v>
      </c>
      <c r="E145" s="30"/>
      <c r="F145" s="86">
        <v>100</v>
      </c>
      <c r="G145" s="63"/>
      <c r="H145" s="63">
        <v>70.42</v>
      </c>
      <c r="I145" s="64"/>
      <c r="J145" s="29">
        <v>37</v>
      </c>
      <c r="K145" s="64"/>
      <c r="L145" s="29">
        <v>160432.56616369713</v>
      </c>
    </row>
    <row r="146" spans="1:12" s="28" customFormat="1" ht="12" customHeight="1">
      <c r="A146" s="343" t="s">
        <v>149</v>
      </c>
      <c r="B146" s="343"/>
      <c r="C146" s="29">
        <v>2763.076530612245</v>
      </c>
      <c r="D146" s="29">
        <v>3900.0483831672204</v>
      </c>
      <c r="E146" s="30"/>
      <c r="F146" s="86">
        <v>90</v>
      </c>
      <c r="G146" s="63"/>
      <c r="H146" s="63">
        <v>81.28</v>
      </c>
      <c r="I146" s="64"/>
      <c r="J146" s="29">
        <v>44</v>
      </c>
      <c r="K146" s="64"/>
      <c r="L146" s="29">
        <v>186805.326726562</v>
      </c>
    </row>
    <row r="147" spans="1:12" s="28" customFormat="1" ht="12" customHeight="1">
      <c r="A147" s="343" t="s">
        <v>150</v>
      </c>
      <c r="B147" s="343"/>
      <c r="C147" s="29">
        <v>3966.987908101572</v>
      </c>
      <c r="D147" s="29">
        <v>-324.6089743589742</v>
      </c>
      <c r="E147" s="30"/>
      <c r="F147" s="86">
        <v>65</v>
      </c>
      <c r="G147" s="63"/>
      <c r="H147" s="63">
        <v>122.06</v>
      </c>
      <c r="I147" s="64"/>
      <c r="J147" s="29">
        <v>70</v>
      </c>
      <c r="K147" s="64"/>
      <c r="L147" s="29">
        <v>-232204.63101604284</v>
      </c>
    </row>
    <row r="148" spans="1:12" s="28" customFormat="1" ht="12" customHeight="1">
      <c r="A148" s="343" t="s">
        <v>151</v>
      </c>
      <c r="B148" s="343"/>
      <c r="C148" s="29">
        <v>2323.475196715703</v>
      </c>
      <c r="D148" s="29">
        <v>2770.445225008589</v>
      </c>
      <c r="E148" s="30"/>
      <c r="F148" s="86">
        <v>90</v>
      </c>
      <c r="G148" s="63"/>
      <c r="H148" s="63">
        <v>82.86</v>
      </c>
      <c r="I148" s="64"/>
      <c r="J148" s="29">
        <v>45</v>
      </c>
      <c r="K148" s="64"/>
      <c r="L148" s="29">
        <v>1124481.180695425</v>
      </c>
    </row>
    <row r="149" spans="1:12" s="28" customFormat="1" ht="12" customHeight="1">
      <c r="A149" s="343" t="s">
        <v>152</v>
      </c>
      <c r="B149" s="343"/>
      <c r="C149" s="29">
        <v>1991.7425249169435</v>
      </c>
      <c r="D149" s="29">
        <v>14362.666818923324</v>
      </c>
      <c r="E149" s="30"/>
      <c r="F149" s="86">
        <v>100</v>
      </c>
      <c r="G149" s="63"/>
      <c r="H149" s="63">
        <v>48.47</v>
      </c>
      <c r="I149" s="64"/>
      <c r="J149" s="29">
        <v>22</v>
      </c>
      <c r="K149" s="64"/>
      <c r="L149" s="29">
        <v>554694.3205230748</v>
      </c>
    </row>
    <row r="150" spans="1:12" s="28" customFormat="1" ht="12" customHeight="1">
      <c r="A150" s="343" t="s">
        <v>153</v>
      </c>
      <c r="B150" s="343"/>
      <c r="C150" s="29">
        <v>5139.243362831859</v>
      </c>
      <c r="D150" s="29">
        <v>9658.447095435684</v>
      </c>
      <c r="E150" s="30"/>
      <c r="F150" s="86">
        <v>65</v>
      </c>
      <c r="G150" s="63"/>
      <c r="H150" s="63">
        <v>176.15</v>
      </c>
      <c r="I150" s="64"/>
      <c r="J150" s="29">
        <v>70</v>
      </c>
      <c r="K150" s="64"/>
      <c r="L150" s="29">
        <v>-160524.46768060836</v>
      </c>
    </row>
    <row r="151" spans="1:12" s="28" customFormat="1" ht="12" customHeight="1">
      <c r="A151" s="343" t="s">
        <v>154</v>
      </c>
      <c r="B151" s="343"/>
      <c r="C151" s="29">
        <v>4000.1435926773456</v>
      </c>
      <c r="D151" s="29">
        <v>-335.39474792243783</v>
      </c>
      <c r="E151" s="30"/>
      <c r="F151" s="86">
        <v>65</v>
      </c>
      <c r="G151" s="63"/>
      <c r="H151" s="63">
        <v>123.05</v>
      </c>
      <c r="I151" s="64"/>
      <c r="J151" s="29">
        <v>70</v>
      </c>
      <c r="K151" s="64"/>
      <c r="L151" s="29">
        <v>0</v>
      </c>
    </row>
    <row r="152" spans="1:12" s="28" customFormat="1" ht="12" customHeight="1">
      <c r="A152" s="343" t="s">
        <v>155</v>
      </c>
      <c r="B152" s="343"/>
      <c r="C152" s="29">
        <v>5806.532467532467</v>
      </c>
      <c r="D152" s="29">
        <v>19588.9391875</v>
      </c>
      <c r="E152" s="30"/>
      <c r="F152" s="86">
        <v>70</v>
      </c>
      <c r="G152" s="63"/>
      <c r="H152" s="63">
        <v>143.21</v>
      </c>
      <c r="I152" s="64"/>
      <c r="J152" s="29">
        <v>70</v>
      </c>
      <c r="K152" s="64"/>
      <c r="L152" s="29">
        <v>-161713.68372483226</v>
      </c>
    </row>
    <row r="153" spans="1:12" s="28" customFormat="1" ht="12" customHeight="1">
      <c r="A153" s="344" t="s">
        <v>156</v>
      </c>
      <c r="B153" s="344"/>
      <c r="C153" s="37">
        <v>3305.4003724394784</v>
      </c>
      <c r="D153" s="37">
        <v>7593.67355140187</v>
      </c>
      <c r="E153" s="38"/>
      <c r="F153" s="310">
        <v>72.5</v>
      </c>
      <c r="G153" s="66">
        <v>7</v>
      </c>
      <c r="H153" s="65">
        <v>141.96</v>
      </c>
      <c r="I153" s="66">
        <v>7</v>
      </c>
      <c r="J153" s="37">
        <v>70</v>
      </c>
      <c r="K153" s="66">
        <v>7</v>
      </c>
      <c r="L153" s="37">
        <v>20430.934903217974</v>
      </c>
    </row>
    <row r="154" spans="1:12" s="28" customFormat="1" ht="12" customHeight="1">
      <c r="A154" s="34"/>
      <c r="B154" s="34"/>
      <c r="C154" s="34"/>
      <c r="D154" s="34"/>
      <c r="E154" s="69"/>
      <c r="F154" s="312"/>
      <c r="G154" s="70"/>
      <c r="H154" s="70"/>
      <c r="I154" s="71"/>
      <c r="J154" s="34"/>
      <c r="K154" s="71"/>
      <c r="L154" s="34"/>
    </row>
    <row r="155" spans="1:12" s="28" customFormat="1" ht="12" customHeight="1">
      <c r="A155" s="342" t="s">
        <v>157</v>
      </c>
      <c r="B155" s="342"/>
      <c r="C155" s="25">
        <v>2818.9612935159216</v>
      </c>
      <c r="D155" s="25">
        <v>5153.500666634005</v>
      </c>
      <c r="E155" s="26"/>
      <c r="F155" s="309">
        <v>86.28389572297533</v>
      </c>
      <c r="G155" s="61"/>
      <c r="H155" s="61" t="s">
        <v>19</v>
      </c>
      <c r="I155" s="62"/>
      <c r="J155" s="25" t="s">
        <v>19</v>
      </c>
      <c r="K155" s="62"/>
      <c r="L155" s="25">
        <v>4838544.845346632</v>
      </c>
    </row>
    <row r="156" spans="1:12" s="28" customFormat="1" ht="12" customHeight="1">
      <c r="A156" s="343" t="s">
        <v>158</v>
      </c>
      <c r="B156" s="343"/>
      <c r="C156" s="29">
        <v>3721.5220760497386</v>
      </c>
      <c r="D156" s="29">
        <v>3106.3567711654277</v>
      </c>
      <c r="E156" s="30"/>
      <c r="F156" s="86">
        <v>75</v>
      </c>
      <c r="G156" s="63"/>
      <c r="H156" s="63">
        <v>109.39</v>
      </c>
      <c r="I156" s="64"/>
      <c r="J156" s="29">
        <v>63</v>
      </c>
      <c r="K156" s="64"/>
      <c r="L156" s="29">
        <v>-1433633.5743243243</v>
      </c>
    </row>
    <row r="157" spans="1:12" s="28" customFormat="1" ht="12" customHeight="1">
      <c r="A157" s="343" t="s">
        <v>159</v>
      </c>
      <c r="B157" s="343"/>
      <c r="C157" s="29">
        <v>2900.008695652174</v>
      </c>
      <c r="D157" s="29">
        <v>4249.227652173914</v>
      </c>
      <c r="E157" s="30"/>
      <c r="F157" s="86">
        <v>100</v>
      </c>
      <c r="G157" s="63"/>
      <c r="H157" s="63">
        <v>67.01</v>
      </c>
      <c r="I157" s="64"/>
      <c r="J157" s="29">
        <v>35</v>
      </c>
      <c r="K157" s="64"/>
      <c r="L157" s="29">
        <v>35853.44248596878</v>
      </c>
    </row>
    <row r="158" spans="1:12" s="28" customFormat="1" ht="12" customHeight="1">
      <c r="A158" s="343" t="s">
        <v>160</v>
      </c>
      <c r="B158" s="343"/>
      <c r="C158" s="29">
        <v>2263.738693467337</v>
      </c>
      <c r="D158" s="29">
        <v>28988.954512820506</v>
      </c>
      <c r="E158" s="30"/>
      <c r="F158" s="86">
        <v>100</v>
      </c>
      <c r="G158" s="63"/>
      <c r="H158" s="63">
        <v>47.8</v>
      </c>
      <c r="I158" s="64"/>
      <c r="J158" s="29">
        <v>22</v>
      </c>
      <c r="K158" s="64"/>
      <c r="L158" s="29">
        <v>174340.08338976756</v>
      </c>
    </row>
    <row r="159" spans="1:12" s="28" customFormat="1" ht="12" customHeight="1">
      <c r="A159" s="343" t="s">
        <v>161</v>
      </c>
      <c r="B159" s="343"/>
      <c r="C159" s="29">
        <v>3817.490740740741</v>
      </c>
      <c r="D159" s="29">
        <v>9190.246727272728</v>
      </c>
      <c r="E159" s="30"/>
      <c r="F159" s="86">
        <v>80</v>
      </c>
      <c r="G159" s="63"/>
      <c r="H159" s="63">
        <v>107.13</v>
      </c>
      <c r="I159" s="64"/>
      <c r="J159" s="29">
        <v>61</v>
      </c>
      <c r="K159" s="64"/>
      <c r="L159" s="29">
        <v>-116074.42255434781</v>
      </c>
    </row>
    <row r="160" spans="1:12" s="28" customFormat="1" ht="12" customHeight="1">
      <c r="A160" s="343" t="s">
        <v>162</v>
      </c>
      <c r="B160" s="343"/>
      <c r="C160" s="29">
        <v>3543.9036269430053</v>
      </c>
      <c r="D160" s="29">
        <v>6498.088652663935</v>
      </c>
      <c r="E160" s="30"/>
      <c r="F160" s="86">
        <v>80</v>
      </c>
      <c r="G160" s="63"/>
      <c r="H160" s="63">
        <v>98.98</v>
      </c>
      <c r="I160" s="64"/>
      <c r="J160" s="29">
        <v>56</v>
      </c>
      <c r="K160" s="64"/>
      <c r="L160" s="29">
        <v>-113962.31657608697</v>
      </c>
    </row>
    <row r="161" spans="1:12" s="28" customFormat="1" ht="12" customHeight="1">
      <c r="A161" s="343" t="s">
        <v>163</v>
      </c>
      <c r="B161" s="343"/>
      <c r="C161" s="29">
        <v>3527.948275862069</v>
      </c>
      <c r="D161" s="29">
        <v>11095.152410714289</v>
      </c>
      <c r="E161" s="30"/>
      <c r="F161" s="86">
        <v>100</v>
      </c>
      <c r="G161" s="63"/>
      <c r="H161" s="63">
        <v>82.32</v>
      </c>
      <c r="I161" s="64"/>
      <c r="J161" s="29">
        <v>45</v>
      </c>
      <c r="K161" s="64"/>
      <c r="L161" s="29">
        <v>-10122.457677165357</v>
      </c>
    </row>
    <row r="162" spans="1:12" s="28" customFormat="1" ht="12" customHeight="1">
      <c r="A162" s="343" t="s">
        <v>164</v>
      </c>
      <c r="B162" s="343"/>
      <c r="C162" s="29">
        <v>2029.6776978417265</v>
      </c>
      <c r="D162" s="29">
        <v>6150.685163584637</v>
      </c>
      <c r="E162" s="30"/>
      <c r="F162" s="86">
        <v>100</v>
      </c>
      <c r="G162" s="63"/>
      <c r="H162" s="63">
        <v>69.86</v>
      </c>
      <c r="I162" s="64"/>
      <c r="J162" s="29">
        <v>37</v>
      </c>
      <c r="K162" s="64"/>
      <c r="L162" s="29">
        <v>332354.07153015997</v>
      </c>
    </row>
    <row r="163" spans="1:12" s="28" customFormat="1" ht="12" customHeight="1">
      <c r="A163" s="343" t="s">
        <v>165</v>
      </c>
      <c r="B163" s="343"/>
      <c r="C163" s="29">
        <v>2307.7742363877824</v>
      </c>
      <c r="D163" s="29">
        <v>7322.862568448501</v>
      </c>
      <c r="E163" s="30"/>
      <c r="F163" s="86">
        <v>100</v>
      </c>
      <c r="G163" s="63"/>
      <c r="H163" s="63">
        <v>75.17</v>
      </c>
      <c r="I163" s="64"/>
      <c r="J163" s="29">
        <v>40</v>
      </c>
      <c r="K163" s="64"/>
      <c r="L163" s="29">
        <v>124959.81375202959</v>
      </c>
    </row>
    <row r="164" spans="1:12" s="28" customFormat="1" ht="12" customHeight="1">
      <c r="A164" s="343" t="s">
        <v>166</v>
      </c>
      <c r="B164" s="343"/>
      <c r="C164" s="29">
        <v>4313.5</v>
      </c>
      <c r="D164" s="29">
        <v>2031.3183333333336</v>
      </c>
      <c r="E164" s="30"/>
      <c r="F164" s="86">
        <v>100</v>
      </c>
      <c r="G164" s="63"/>
      <c r="H164" s="63">
        <v>81.84</v>
      </c>
      <c r="I164" s="64"/>
      <c r="J164" s="29">
        <v>45</v>
      </c>
      <c r="K164" s="64"/>
      <c r="L164" s="29">
        <v>-3863.1791338582684</v>
      </c>
    </row>
    <row r="165" spans="1:12" s="28" customFormat="1" ht="12" customHeight="1">
      <c r="A165" s="343" t="s">
        <v>167</v>
      </c>
      <c r="B165" s="343"/>
      <c r="C165" s="29">
        <v>2458.9072948328267</v>
      </c>
      <c r="D165" s="29">
        <v>2295.0531888317423</v>
      </c>
      <c r="E165" s="30"/>
      <c r="F165" s="86">
        <v>90</v>
      </c>
      <c r="G165" s="64">
        <v>11</v>
      </c>
      <c r="H165" s="63">
        <v>80.35</v>
      </c>
      <c r="I165" s="64">
        <v>11</v>
      </c>
      <c r="J165" s="29">
        <v>44</v>
      </c>
      <c r="K165" s="64">
        <v>11</v>
      </c>
      <c r="L165" s="29">
        <v>215465.66344066348</v>
      </c>
    </row>
    <row r="166" spans="1:12" s="28" customFormat="1" ht="12" customHeight="1">
      <c r="A166" s="343" t="s">
        <v>168</v>
      </c>
      <c r="B166" s="343"/>
      <c r="C166" s="29">
        <v>2022.1941747572816</v>
      </c>
      <c r="D166" s="29">
        <v>9953.586576576577</v>
      </c>
      <c r="E166" s="30"/>
      <c r="F166" s="86">
        <v>100</v>
      </c>
      <c r="G166" s="63"/>
      <c r="H166" s="63">
        <v>50.2</v>
      </c>
      <c r="I166" s="64"/>
      <c r="J166" s="29">
        <v>23</v>
      </c>
      <c r="K166" s="64"/>
      <c r="L166" s="29">
        <v>82506.41075262304</v>
      </c>
    </row>
    <row r="167" spans="1:12" s="28" customFormat="1" ht="12" customHeight="1">
      <c r="A167" s="343" t="s">
        <v>169</v>
      </c>
      <c r="B167" s="343"/>
      <c r="C167" s="29">
        <v>3244.8225255972698</v>
      </c>
      <c r="D167" s="29">
        <v>11606.971904761906</v>
      </c>
      <c r="E167" s="30"/>
      <c r="F167" s="86">
        <v>87.5</v>
      </c>
      <c r="G167" s="63"/>
      <c r="H167" s="63">
        <v>85.23</v>
      </c>
      <c r="I167" s="64"/>
      <c r="J167" s="29">
        <v>47</v>
      </c>
      <c r="K167" s="64"/>
      <c r="L167" s="29">
        <v>5365.995305695969</v>
      </c>
    </row>
    <row r="168" spans="1:12" s="28" customFormat="1" ht="12" customHeight="1">
      <c r="A168" s="343" t="s">
        <v>170</v>
      </c>
      <c r="B168" s="343"/>
      <c r="C168" s="29">
        <v>2178.6295681063125</v>
      </c>
      <c r="D168" s="29">
        <v>2173.110713141026</v>
      </c>
      <c r="E168" s="30"/>
      <c r="F168" s="86">
        <v>90</v>
      </c>
      <c r="G168" s="64">
        <v>11</v>
      </c>
      <c r="H168" s="63">
        <v>80.35</v>
      </c>
      <c r="I168" s="64">
        <v>11</v>
      </c>
      <c r="J168" s="29">
        <v>44</v>
      </c>
      <c r="K168" s="64">
        <v>11</v>
      </c>
      <c r="L168" s="29">
        <v>634139.8612231268</v>
      </c>
    </row>
    <row r="169" spans="1:12" s="28" customFormat="1" ht="12" customHeight="1">
      <c r="A169" s="343" t="s">
        <v>171</v>
      </c>
      <c r="B169" s="343"/>
      <c r="C169" s="29">
        <v>2180.4192190787935</v>
      </c>
      <c r="D169" s="29">
        <v>3933.278109839817</v>
      </c>
      <c r="E169" s="30"/>
      <c r="F169" s="86">
        <v>90</v>
      </c>
      <c r="G169" s="63"/>
      <c r="H169" s="63">
        <v>87.23</v>
      </c>
      <c r="I169" s="64"/>
      <c r="J169" s="29">
        <v>48</v>
      </c>
      <c r="K169" s="64"/>
      <c r="L169" s="29">
        <v>1570928.000390064</v>
      </c>
    </row>
    <row r="170" spans="1:12" s="28" customFormat="1" ht="12" customHeight="1">
      <c r="A170" s="343" t="s">
        <v>172</v>
      </c>
      <c r="B170" s="343"/>
      <c r="C170" s="29">
        <v>2375.46875</v>
      </c>
      <c r="D170" s="29">
        <v>16152.454814814811</v>
      </c>
      <c r="E170" s="30"/>
      <c r="F170" s="86">
        <v>100</v>
      </c>
      <c r="G170" s="63"/>
      <c r="H170" s="63">
        <v>49.5</v>
      </c>
      <c r="I170" s="64"/>
      <c r="J170" s="29">
        <v>23</v>
      </c>
      <c r="K170" s="64"/>
      <c r="L170" s="29">
        <v>5701.2784917788185</v>
      </c>
    </row>
    <row r="171" spans="1:12" s="28" customFormat="1" ht="12" customHeight="1">
      <c r="A171" s="343" t="s">
        <v>173</v>
      </c>
      <c r="B171" s="343"/>
      <c r="C171" s="29">
        <v>2580.5135135135133</v>
      </c>
      <c r="D171" s="29">
        <v>34098.86846153846</v>
      </c>
      <c r="E171" s="30"/>
      <c r="F171" s="86">
        <v>100</v>
      </c>
      <c r="G171" s="63"/>
      <c r="H171" s="63">
        <v>43.62</v>
      </c>
      <c r="I171" s="64"/>
      <c r="J171" s="29">
        <v>19</v>
      </c>
      <c r="K171" s="64"/>
      <c r="L171" s="29">
        <v>15555.374554175409</v>
      </c>
    </row>
    <row r="172" spans="1:12" s="28" customFormat="1" ht="12" customHeight="1">
      <c r="A172" s="343" t="s">
        <v>174</v>
      </c>
      <c r="B172" s="343"/>
      <c r="C172" s="29">
        <v>2180.3378531073445</v>
      </c>
      <c r="D172" s="29">
        <v>9934.686772727275</v>
      </c>
      <c r="E172" s="30"/>
      <c r="F172" s="86">
        <v>95</v>
      </c>
      <c r="G172" s="63"/>
      <c r="H172" s="63">
        <v>65.58</v>
      </c>
      <c r="I172" s="64"/>
      <c r="J172" s="29">
        <v>34</v>
      </c>
      <c r="K172" s="64"/>
      <c r="L172" s="29">
        <v>383424.7651683654</v>
      </c>
    </row>
    <row r="173" spans="1:12" s="28" customFormat="1" ht="12" customHeight="1">
      <c r="A173" s="343" t="s">
        <v>175</v>
      </c>
      <c r="B173" s="343"/>
      <c r="C173" s="29">
        <v>2263.523668639053</v>
      </c>
      <c r="D173" s="29">
        <v>12743.22674556213</v>
      </c>
      <c r="E173" s="30"/>
      <c r="F173" s="86">
        <v>100</v>
      </c>
      <c r="G173" s="63"/>
      <c r="H173" s="63">
        <v>53.58</v>
      </c>
      <c r="I173" s="64"/>
      <c r="J173" s="29">
        <v>26</v>
      </c>
      <c r="K173" s="64"/>
      <c r="L173" s="29">
        <v>273656.623012013</v>
      </c>
    </row>
    <row r="174" spans="1:12" s="28" customFormat="1" ht="12" customHeight="1">
      <c r="A174" s="343" t="s">
        <v>176</v>
      </c>
      <c r="B174" s="343"/>
      <c r="C174" s="29">
        <v>2231.7937447168215</v>
      </c>
      <c r="D174" s="29">
        <v>13685.9468677686</v>
      </c>
      <c r="E174" s="30"/>
      <c r="F174" s="86">
        <v>100</v>
      </c>
      <c r="G174" s="63"/>
      <c r="H174" s="63">
        <v>70.9</v>
      </c>
      <c r="I174" s="64"/>
      <c r="J174" s="29">
        <v>37</v>
      </c>
      <c r="K174" s="64"/>
      <c r="L174" s="29">
        <v>210439.2224584045</v>
      </c>
    </row>
    <row r="175" spans="1:12" s="28" customFormat="1" ht="12" customHeight="1">
      <c r="A175" s="343" t="s">
        <v>177</v>
      </c>
      <c r="B175" s="343"/>
      <c r="C175" s="29">
        <v>2865.1830396327055</v>
      </c>
      <c r="D175" s="29">
        <v>6627.731182788526</v>
      </c>
      <c r="E175" s="30"/>
      <c r="F175" s="86">
        <v>97</v>
      </c>
      <c r="G175" s="63"/>
      <c r="H175" s="63">
        <v>87.99</v>
      </c>
      <c r="I175" s="64"/>
      <c r="J175" s="29">
        <v>49</v>
      </c>
      <c r="K175" s="64"/>
      <c r="L175" s="29">
        <v>1714247.3588714765</v>
      </c>
    </row>
    <row r="176" spans="1:12" s="28" customFormat="1" ht="12" customHeight="1">
      <c r="A176" s="343" t="s">
        <v>178</v>
      </c>
      <c r="B176" s="343"/>
      <c r="C176" s="29">
        <v>2376.151006179686</v>
      </c>
      <c r="D176" s="29">
        <v>2953.60173541963</v>
      </c>
      <c r="E176" s="30"/>
      <c r="F176" s="86">
        <v>85</v>
      </c>
      <c r="G176" s="63"/>
      <c r="H176" s="63">
        <v>92.81</v>
      </c>
      <c r="I176" s="64"/>
      <c r="J176" s="29">
        <v>52</v>
      </c>
      <c r="K176" s="64"/>
      <c r="L176" s="29">
        <v>0</v>
      </c>
    </row>
    <row r="177" spans="1:12" s="28" customFormat="1" ht="12" customHeight="1">
      <c r="A177" s="343" t="s">
        <v>179</v>
      </c>
      <c r="B177" s="343"/>
      <c r="C177" s="29">
        <v>2322.517801374141</v>
      </c>
      <c r="D177" s="29">
        <v>4213.616244514109</v>
      </c>
      <c r="E177" s="30"/>
      <c r="F177" s="86">
        <v>85</v>
      </c>
      <c r="G177" s="63"/>
      <c r="H177" s="63">
        <v>78.88</v>
      </c>
      <c r="I177" s="64"/>
      <c r="J177" s="29">
        <v>43</v>
      </c>
      <c r="K177" s="64"/>
      <c r="L177" s="29">
        <v>148916.25472992513</v>
      </c>
    </row>
    <row r="178" spans="1:12" s="28" customFormat="1" ht="12" customHeight="1">
      <c r="A178" s="343" t="s">
        <v>180</v>
      </c>
      <c r="B178" s="343"/>
      <c r="C178" s="29">
        <v>1860.201923076923</v>
      </c>
      <c r="D178" s="29">
        <v>7745.265707317075</v>
      </c>
      <c r="E178" s="30"/>
      <c r="F178" s="86">
        <v>100</v>
      </c>
      <c r="G178" s="63"/>
      <c r="H178" s="63">
        <v>54.11</v>
      </c>
      <c r="I178" s="64"/>
      <c r="J178" s="29">
        <v>26</v>
      </c>
      <c r="K178" s="64"/>
      <c r="L178" s="29">
        <v>109794.59170367007</v>
      </c>
    </row>
    <row r="179" spans="1:12" s="28" customFormat="1" ht="12" customHeight="1">
      <c r="A179" s="343" t="s">
        <v>181</v>
      </c>
      <c r="B179" s="343"/>
      <c r="C179" s="29">
        <v>3067.933764135703</v>
      </c>
      <c r="D179" s="29">
        <v>3647.8817660784593</v>
      </c>
      <c r="E179" s="30"/>
      <c r="F179" s="86">
        <v>77.5</v>
      </c>
      <c r="G179" s="63"/>
      <c r="H179" s="63">
        <v>101.11</v>
      </c>
      <c r="I179" s="64"/>
      <c r="J179" s="29">
        <v>57</v>
      </c>
      <c r="K179" s="64"/>
      <c r="L179" s="29">
        <v>0</v>
      </c>
    </row>
    <row r="180" spans="1:12" s="28" customFormat="1" ht="12" customHeight="1">
      <c r="A180" s="343" t="s">
        <v>182</v>
      </c>
      <c r="B180" s="343"/>
      <c r="C180" s="29">
        <v>2134.2033898305085</v>
      </c>
      <c r="D180" s="29">
        <v>-1154.4589655172413</v>
      </c>
      <c r="E180" s="30"/>
      <c r="F180" s="86">
        <v>100</v>
      </c>
      <c r="G180" s="63"/>
      <c r="H180" s="63">
        <v>55.45</v>
      </c>
      <c r="I180" s="64"/>
      <c r="J180" s="29">
        <v>27</v>
      </c>
      <c r="K180" s="64"/>
      <c r="L180" s="29">
        <v>22320.14985957169</v>
      </c>
    </row>
    <row r="181" spans="1:12" s="28" customFormat="1" ht="12" customHeight="1">
      <c r="A181" s="343" t="s">
        <v>183</v>
      </c>
      <c r="B181" s="343"/>
      <c r="C181" s="29">
        <v>3355.130139435109</v>
      </c>
      <c r="D181" s="29">
        <v>2109.8534218077475</v>
      </c>
      <c r="E181" s="30"/>
      <c r="F181" s="86">
        <v>78</v>
      </c>
      <c r="G181" s="63"/>
      <c r="H181" s="63">
        <v>98.29</v>
      </c>
      <c r="I181" s="64"/>
      <c r="J181" s="29">
        <v>56</v>
      </c>
      <c r="K181" s="64"/>
      <c r="L181" s="29">
        <v>-97264.59459459479</v>
      </c>
    </row>
    <row r="182" spans="1:12" s="28" customFormat="1" ht="12" customHeight="1">
      <c r="A182" s="343" t="s">
        <v>184</v>
      </c>
      <c r="B182" s="343"/>
      <c r="C182" s="29">
        <v>1973.5753424657535</v>
      </c>
      <c r="D182" s="29">
        <v>2912.4763822525597</v>
      </c>
      <c r="E182" s="30"/>
      <c r="F182" s="86">
        <v>100</v>
      </c>
      <c r="G182" s="63"/>
      <c r="H182" s="63">
        <v>53.99</v>
      </c>
      <c r="I182" s="64"/>
      <c r="J182" s="29">
        <v>26</v>
      </c>
      <c r="K182" s="64"/>
      <c r="L182" s="29">
        <v>301407.06291713286</v>
      </c>
    </row>
    <row r="183" spans="1:12" s="28" customFormat="1" ht="12" customHeight="1">
      <c r="A183" s="343" t="s">
        <v>185</v>
      </c>
      <c r="B183" s="343"/>
      <c r="C183" s="29">
        <v>3821.506097560976</v>
      </c>
      <c r="D183" s="29">
        <v>3954.552924999999</v>
      </c>
      <c r="E183" s="30"/>
      <c r="F183" s="86">
        <v>85</v>
      </c>
      <c r="G183" s="63"/>
      <c r="H183" s="63">
        <v>111.12</v>
      </c>
      <c r="I183" s="64"/>
      <c r="J183" s="29">
        <v>64</v>
      </c>
      <c r="K183" s="64"/>
      <c r="L183" s="29">
        <v>-93132.88213399511</v>
      </c>
    </row>
    <row r="184" spans="1:12" s="28" customFormat="1" ht="12" customHeight="1">
      <c r="A184" s="343" t="s">
        <v>186</v>
      </c>
      <c r="B184" s="343"/>
      <c r="C184" s="29">
        <v>2146.7105263157896</v>
      </c>
      <c r="D184" s="29">
        <v>29626.856371681417</v>
      </c>
      <c r="E184" s="30"/>
      <c r="F184" s="86">
        <v>100</v>
      </c>
      <c r="G184" s="63"/>
      <c r="H184" s="63">
        <v>49.86</v>
      </c>
      <c r="I184" s="64"/>
      <c r="J184" s="29">
        <v>23</v>
      </c>
      <c r="K184" s="64"/>
      <c r="L184" s="29">
        <v>19725.606060767226</v>
      </c>
    </row>
    <row r="185" spans="1:12" s="28" customFormat="1" ht="12" customHeight="1">
      <c r="A185" s="343" t="s">
        <v>187</v>
      </c>
      <c r="B185" s="343"/>
      <c r="C185" s="29">
        <v>2409.469816272966</v>
      </c>
      <c r="D185" s="29">
        <v>5190.6601591511935</v>
      </c>
      <c r="E185" s="30"/>
      <c r="F185" s="86">
        <v>90</v>
      </c>
      <c r="G185" s="63"/>
      <c r="H185" s="63">
        <v>76.25</v>
      </c>
      <c r="I185" s="64"/>
      <c r="J185" s="29">
        <v>41</v>
      </c>
      <c r="K185" s="64"/>
      <c r="L185" s="29">
        <v>46206.01330172313</v>
      </c>
    </row>
    <row r="186" spans="1:12" s="28" customFormat="1" ht="12" customHeight="1">
      <c r="A186" s="343" t="s">
        <v>188</v>
      </c>
      <c r="B186" s="343"/>
      <c r="C186" s="29">
        <v>5031.142002989536</v>
      </c>
      <c r="D186" s="29">
        <v>1022.8280988023939</v>
      </c>
      <c r="E186" s="30"/>
      <c r="F186" s="86">
        <v>75</v>
      </c>
      <c r="G186" s="63"/>
      <c r="H186" s="63">
        <v>126.89</v>
      </c>
      <c r="I186" s="64"/>
      <c r="J186" s="29">
        <v>70</v>
      </c>
      <c r="K186" s="64"/>
      <c r="L186" s="29">
        <v>-315342.24324324325</v>
      </c>
    </row>
    <row r="187" spans="1:12" s="28" customFormat="1" ht="12" customHeight="1">
      <c r="A187" s="343" t="s">
        <v>189</v>
      </c>
      <c r="B187" s="343"/>
      <c r="C187" s="29">
        <v>2574.0591471801927</v>
      </c>
      <c r="D187" s="29">
        <v>5442.40974008208</v>
      </c>
      <c r="E187" s="30"/>
      <c r="F187" s="86">
        <v>75</v>
      </c>
      <c r="G187" s="63"/>
      <c r="H187" s="63">
        <v>83.81</v>
      </c>
      <c r="I187" s="64"/>
      <c r="J187" s="29">
        <v>46</v>
      </c>
      <c r="K187" s="64"/>
      <c r="L187" s="29">
        <v>0</v>
      </c>
    </row>
    <row r="188" spans="1:12" s="28" customFormat="1" ht="12" customHeight="1">
      <c r="A188" s="343" t="s">
        <v>190</v>
      </c>
      <c r="B188" s="343"/>
      <c r="C188" s="29">
        <v>2611.656488549618</v>
      </c>
      <c r="D188" s="29">
        <v>4775.893407407407</v>
      </c>
      <c r="E188" s="30"/>
      <c r="F188" s="86">
        <v>95</v>
      </c>
      <c r="G188" s="63"/>
      <c r="H188" s="63">
        <v>72.59</v>
      </c>
      <c r="I188" s="64"/>
      <c r="J188" s="29">
        <v>38</v>
      </c>
      <c r="K188" s="64"/>
      <c r="L188" s="29">
        <v>11255.234683888852</v>
      </c>
    </row>
    <row r="189" spans="1:12" s="28" customFormat="1" ht="12" customHeight="1">
      <c r="A189" s="343" t="s">
        <v>191</v>
      </c>
      <c r="B189" s="343"/>
      <c r="C189" s="29">
        <v>2174.402298850575</v>
      </c>
      <c r="D189" s="29">
        <v>21698.190235294114</v>
      </c>
      <c r="E189" s="30"/>
      <c r="F189" s="86">
        <v>100</v>
      </c>
      <c r="G189" s="63"/>
      <c r="H189" s="63">
        <v>45.64</v>
      </c>
      <c r="I189" s="64"/>
      <c r="J189" s="29">
        <v>20</v>
      </c>
      <c r="K189" s="64"/>
      <c r="L189" s="29">
        <v>50694.5298049042</v>
      </c>
    </row>
    <row r="190" spans="1:12" s="28" customFormat="1" ht="12" customHeight="1">
      <c r="A190" s="343" t="s">
        <v>192</v>
      </c>
      <c r="B190" s="343"/>
      <c r="C190" s="29">
        <v>2812.181091877497</v>
      </c>
      <c r="D190" s="29">
        <v>9301.235086551265</v>
      </c>
      <c r="E190" s="30">
        <v>6</v>
      </c>
      <c r="F190" s="86">
        <v>90</v>
      </c>
      <c r="G190" s="30">
        <v>6</v>
      </c>
      <c r="H190" s="63">
        <v>83.23</v>
      </c>
      <c r="I190" s="64"/>
      <c r="J190" s="29">
        <v>45</v>
      </c>
      <c r="K190" s="64"/>
      <c r="L190" s="29">
        <v>9776.973752508185</v>
      </c>
    </row>
    <row r="191" spans="1:12" s="28" customFormat="1" ht="12" customHeight="1">
      <c r="A191" s="343" t="s">
        <v>193</v>
      </c>
      <c r="B191" s="343"/>
      <c r="C191" s="29">
        <v>2323.785891089109</v>
      </c>
      <c r="D191" s="29">
        <v>3337.507133550489</v>
      </c>
      <c r="E191" s="30"/>
      <c r="F191" s="86">
        <v>90</v>
      </c>
      <c r="G191" s="63"/>
      <c r="H191" s="63">
        <v>89.79</v>
      </c>
      <c r="I191" s="64"/>
      <c r="J191" s="29">
        <v>50</v>
      </c>
      <c r="K191" s="64"/>
      <c r="L191" s="29">
        <v>612163.3578467498</v>
      </c>
    </row>
    <row r="192" spans="1:12" s="28" customFormat="1" ht="12" customHeight="1">
      <c r="A192" s="343" t="s">
        <v>194</v>
      </c>
      <c r="B192" s="343"/>
      <c r="C192" s="29">
        <v>2385.855072463768</v>
      </c>
      <c r="D192" s="29">
        <v>-1551.5823076923066</v>
      </c>
      <c r="E192" s="30"/>
      <c r="F192" s="86">
        <v>85</v>
      </c>
      <c r="G192" s="63"/>
      <c r="H192" s="63">
        <v>56.25</v>
      </c>
      <c r="I192" s="64"/>
      <c r="J192" s="29">
        <v>27</v>
      </c>
      <c r="K192" s="64"/>
      <c r="L192" s="29">
        <v>14170.355242738138</v>
      </c>
    </row>
    <row r="193" spans="1:12" s="28" customFormat="1" ht="12" customHeight="1">
      <c r="A193" s="343" t="s">
        <v>195</v>
      </c>
      <c r="B193" s="343"/>
      <c r="C193" s="29">
        <v>2155.3980295566503</v>
      </c>
      <c r="D193" s="29">
        <v>5601.835708920189</v>
      </c>
      <c r="E193" s="30"/>
      <c r="F193" s="86">
        <v>100</v>
      </c>
      <c r="G193" s="63"/>
      <c r="H193" s="63">
        <v>73.22</v>
      </c>
      <c r="I193" s="64"/>
      <c r="J193" s="29">
        <v>39</v>
      </c>
      <c r="K193" s="64"/>
      <c r="L193" s="29">
        <v>243860.60154407858</v>
      </c>
    </row>
    <row r="194" spans="1:12" s="28" customFormat="1" ht="12" customHeight="1">
      <c r="A194" s="343" t="s">
        <v>196</v>
      </c>
      <c r="B194" s="343"/>
      <c r="C194" s="29">
        <v>2649.918181818182</v>
      </c>
      <c r="D194" s="29">
        <v>9806.795936073057</v>
      </c>
      <c r="E194" s="30"/>
      <c r="F194" s="86">
        <v>85</v>
      </c>
      <c r="G194" s="63"/>
      <c r="H194" s="63">
        <v>78.49</v>
      </c>
      <c r="I194" s="64"/>
      <c r="J194" s="29">
        <v>42</v>
      </c>
      <c r="K194" s="64"/>
      <c r="L194" s="29">
        <v>58124.19402355733</v>
      </c>
    </row>
    <row r="195" spans="1:12" s="28" customFormat="1" ht="12" customHeight="1">
      <c r="A195" s="344" t="s">
        <v>197</v>
      </c>
      <c r="B195" s="344"/>
      <c r="C195" s="37">
        <v>2116.9931740614334</v>
      </c>
      <c r="D195" s="37">
        <v>10218.327615658365</v>
      </c>
      <c r="E195" s="38"/>
      <c r="F195" s="310">
        <v>100</v>
      </c>
      <c r="G195" s="65"/>
      <c r="H195" s="65">
        <v>58.73</v>
      </c>
      <c r="I195" s="66"/>
      <c r="J195" s="37">
        <v>29</v>
      </c>
      <c r="K195" s="66"/>
      <c r="L195" s="37">
        <v>228727.48650984647</v>
      </c>
    </row>
    <row r="196" spans="1:12" s="28" customFormat="1" ht="12" customHeight="1">
      <c r="A196" s="34"/>
      <c r="B196" s="34"/>
      <c r="C196" s="34"/>
      <c r="D196" s="34"/>
      <c r="E196" s="69"/>
      <c r="F196" s="312"/>
      <c r="G196" s="70"/>
      <c r="H196" s="70"/>
      <c r="I196" s="71"/>
      <c r="J196" s="34"/>
      <c r="K196" s="71"/>
      <c r="L196" s="34"/>
    </row>
    <row r="197" spans="1:12" s="28" customFormat="1" ht="12" customHeight="1">
      <c r="A197" s="342" t="s">
        <v>198</v>
      </c>
      <c r="B197" s="342"/>
      <c r="C197" s="25">
        <v>2184.3592553931803</v>
      </c>
      <c r="D197" s="25">
        <v>4165.118263203463</v>
      </c>
      <c r="E197" s="26"/>
      <c r="F197" s="309">
        <v>96.24429961279407</v>
      </c>
      <c r="G197" s="61"/>
      <c r="H197" s="61" t="s">
        <v>19</v>
      </c>
      <c r="I197" s="62"/>
      <c r="J197" s="25" t="s">
        <v>19</v>
      </c>
      <c r="K197" s="62"/>
      <c r="L197" s="25">
        <v>2541495.4927425026</v>
      </c>
    </row>
    <row r="198" spans="1:12" s="28" customFormat="1" ht="12" customHeight="1">
      <c r="A198" s="343" t="s">
        <v>199</v>
      </c>
      <c r="B198" s="343"/>
      <c r="C198" s="29">
        <v>2303.3644859813085</v>
      </c>
      <c r="D198" s="29">
        <v>11390.474194756556</v>
      </c>
      <c r="E198" s="30"/>
      <c r="F198" s="86">
        <v>100</v>
      </c>
      <c r="G198" s="64">
        <v>10</v>
      </c>
      <c r="H198" s="63">
        <v>64.37</v>
      </c>
      <c r="I198" s="64">
        <v>10</v>
      </c>
      <c r="J198" s="29">
        <v>33</v>
      </c>
      <c r="K198" s="64">
        <v>10</v>
      </c>
      <c r="L198" s="29">
        <v>191073.85395983752</v>
      </c>
    </row>
    <row r="199" spans="1:12" s="28" customFormat="1" ht="12" customHeight="1">
      <c r="A199" s="343" t="s">
        <v>200</v>
      </c>
      <c r="B199" s="343"/>
      <c r="C199" s="29">
        <v>2580.7017543859647</v>
      </c>
      <c r="D199" s="29">
        <v>54664.16785714284</v>
      </c>
      <c r="E199" s="30"/>
      <c r="F199" s="86">
        <v>100</v>
      </c>
      <c r="G199" s="63"/>
      <c r="H199" s="63">
        <v>47.23</v>
      </c>
      <c r="I199" s="63"/>
      <c r="J199" s="29">
        <v>21</v>
      </c>
      <c r="K199" s="63"/>
      <c r="L199" s="29">
        <v>10394.925452952619</v>
      </c>
    </row>
    <row r="200" spans="1:12" s="28" customFormat="1" ht="12" customHeight="1">
      <c r="A200" s="343" t="s">
        <v>201</v>
      </c>
      <c r="B200" s="343"/>
      <c r="C200" s="29">
        <v>2415.469387755102</v>
      </c>
      <c r="D200" s="29">
        <v>8343.756274509811</v>
      </c>
      <c r="E200" s="30"/>
      <c r="F200" s="86">
        <v>100</v>
      </c>
      <c r="G200" s="63"/>
      <c r="H200" s="63">
        <v>42.98</v>
      </c>
      <c r="I200" s="63"/>
      <c r="J200" s="29">
        <v>19</v>
      </c>
      <c r="K200" s="63"/>
      <c r="L200" s="29">
        <v>9513.333331755557</v>
      </c>
    </row>
    <row r="201" spans="1:12" s="28" customFormat="1" ht="12" customHeight="1">
      <c r="A201" s="343" t="s">
        <v>202</v>
      </c>
      <c r="B201" s="343"/>
      <c r="C201" s="29">
        <v>2134.0338983050847</v>
      </c>
      <c r="D201" s="29">
        <v>4347.266551724137</v>
      </c>
      <c r="E201" s="30"/>
      <c r="F201" s="86">
        <v>100</v>
      </c>
      <c r="G201" s="63"/>
      <c r="H201" s="63">
        <v>49.42</v>
      </c>
      <c r="I201" s="63"/>
      <c r="J201" s="29">
        <v>23</v>
      </c>
      <c r="K201" s="63"/>
      <c r="L201" s="29">
        <v>26273.949798084952</v>
      </c>
    </row>
    <row r="202" spans="1:12" s="28" customFormat="1" ht="12" customHeight="1">
      <c r="A202" s="343" t="s">
        <v>203</v>
      </c>
      <c r="B202" s="343"/>
      <c r="C202" s="29">
        <v>2180.5084202085004</v>
      </c>
      <c r="D202" s="29">
        <v>-171.8796554487203</v>
      </c>
      <c r="E202" s="30"/>
      <c r="F202" s="86">
        <v>95</v>
      </c>
      <c r="G202" s="63"/>
      <c r="H202" s="63">
        <v>58.5</v>
      </c>
      <c r="I202" s="63"/>
      <c r="J202" s="29">
        <v>29</v>
      </c>
      <c r="K202" s="63"/>
      <c r="L202" s="29">
        <v>436332.1820611937</v>
      </c>
    </row>
    <row r="203" spans="1:12" s="28" customFormat="1" ht="12" customHeight="1">
      <c r="A203" s="343" t="s">
        <v>204</v>
      </c>
      <c r="B203" s="343"/>
      <c r="C203" s="29">
        <v>2100.659008464329</v>
      </c>
      <c r="D203" s="29">
        <v>10578.472165450123</v>
      </c>
      <c r="E203" s="30"/>
      <c r="F203" s="86">
        <v>100</v>
      </c>
      <c r="G203" s="64">
        <v>10</v>
      </c>
      <c r="H203" s="63">
        <v>64.37</v>
      </c>
      <c r="I203" s="64">
        <v>10</v>
      </c>
      <c r="J203" s="29">
        <v>33</v>
      </c>
      <c r="K203" s="64">
        <v>10</v>
      </c>
      <c r="L203" s="29">
        <v>799038.5970930554</v>
      </c>
    </row>
    <row r="204" spans="1:12" s="28" customFormat="1" ht="12" customHeight="1">
      <c r="A204" s="343" t="s">
        <v>205</v>
      </c>
      <c r="B204" s="343"/>
      <c r="C204" s="29">
        <v>2070.5921985815603</v>
      </c>
      <c r="D204" s="29">
        <v>2006.3165669014081</v>
      </c>
      <c r="E204" s="30"/>
      <c r="F204" s="86">
        <v>95</v>
      </c>
      <c r="G204" s="63"/>
      <c r="H204" s="63">
        <v>60.86</v>
      </c>
      <c r="I204" s="64"/>
      <c r="J204" s="29">
        <v>31</v>
      </c>
      <c r="K204" s="64"/>
      <c r="L204" s="29">
        <v>111947.24470722153</v>
      </c>
    </row>
    <row r="205" spans="1:12" s="28" customFormat="1" ht="12" customHeight="1">
      <c r="A205" s="343" t="s">
        <v>206</v>
      </c>
      <c r="B205" s="343"/>
      <c r="C205" s="29">
        <v>2693.7073170731705</v>
      </c>
      <c r="D205" s="29">
        <v>-1512.159545454546</v>
      </c>
      <c r="E205" s="30"/>
      <c r="F205" s="86">
        <v>85</v>
      </c>
      <c r="G205" s="63"/>
      <c r="H205" s="63">
        <v>69.32</v>
      </c>
      <c r="I205" s="64"/>
      <c r="J205" s="29">
        <v>36</v>
      </c>
      <c r="K205" s="64"/>
      <c r="L205" s="29">
        <v>0</v>
      </c>
    </row>
    <row r="206" spans="1:12" s="28" customFormat="1" ht="12" customHeight="1">
      <c r="A206" s="344" t="s">
        <v>207</v>
      </c>
      <c r="B206" s="344"/>
      <c r="C206" s="37">
        <v>2193.9366821443646</v>
      </c>
      <c r="D206" s="37">
        <v>1954.104937343358</v>
      </c>
      <c r="E206" s="38"/>
      <c r="F206" s="310">
        <v>95</v>
      </c>
      <c r="G206" s="65"/>
      <c r="H206" s="65">
        <v>66.86</v>
      </c>
      <c r="I206" s="66"/>
      <c r="J206" s="37">
        <v>35</v>
      </c>
      <c r="K206" s="66"/>
      <c r="L206" s="37">
        <v>1755960.0034314566</v>
      </c>
    </row>
    <row r="207" spans="1:12" s="28" customFormat="1" ht="12" customHeight="1">
      <c r="A207" s="34"/>
      <c r="B207" s="34"/>
      <c r="C207" s="34"/>
      <c r="D207" s="34"/>
      <c r="E207" s="69"/>
      <c r="F207" s="312"/>
      <c r="G207" s="70"/>
      <c r="H207" s="70"/>
      <c r="I207" s="71"/>
      <c r="J207" s="34"/>
      <c r="K207" s="71"/>
      <c r="L207" s="34"/>
    </row>
    <row r="208" spans="1:12" s="28" customFormat="1" ht="12" customHeight="1">
      <c r="A208" s="342" t="s">
        <v>208</v>
      </c>
      <c r="B208" s="342"/>
      <c r="C208" s="25">
        <v>2412.2889438057377</v>
      </c>
      <c r="D208" s="25">
        <v>2720.851433531429</v>
      </c>
      <c r="E208" s="26"/>
      <c r="F208" s="309">
        <v>93.48679114634737</v>
      </c>
      <c r="G208" s="61"/>
      <c r="H208" s="61" t="s">
        <v>19</v>
      </c>
      <c r="I208" s="62"/>
      <c r="J208" s="25" t="s">
        <v>19</v>
      </c>
      <c r="K208" s="62"/>
      <c r="L208" s="25">
        <v>10587511.120193616</v>
      </c>
    </row>
    <row r="209" spans="1:12" s="28" customFormat="1" ht="12" customHeight="1">
      <c r="A209" s="343" t="s">
        <v>209</v>
      </c>
      <c r="B209" s="343"/>
      <c r="C209" s="29">
        <v>2260.077255400254</v>
      </c>
      <c r="D209" s="29">
        <v>1444.5072022160668</v>
      </c>
      <c r="E209" s="30"/>
      <c r="F209" s="86">
        <v>87</v>
      </c>
      <c r="G209" s="63"/>
      <c r="H209" s="63">
        <v>83.36</v>
      </c>
      <c r="I209" s="64"/>
      <c r="J209" s="29">
        <v>46</v>
      </c>
      <c r="K209" s="64"/>
      <c r="L209" s="29">
        <v>1242262.8386930926</v>
      </c>
    </row>
    <row r="210" spans="1:12" s="28" customFormat="1" ht="12" customHeight="1">
      <c r="A210" s="343" t="s">
        <v>210</v>
      </c>
      <c r="B210" s="343"/>
      <c r="C210" s="29">
        <v>2578.542848820274</v>
      </c>
      <c r="D210" s="29">
        <v>2889.7992516967347</v>
      </c>
      <c r="E210" s="30"/>
      <c r="F210" s="86">
        <v>97</v>
      </c>
      <c r="G210" s="63"/>
      <c r="H210" s="63">
        <v>82.78</v>
      </c>
      <c r="I210" s="64"/>
      <c r="J210" s="29">
        <v>45</v>
      </c>
      <c r="K210" s="64"/>
      <c r="L210" s="29">
        <v>2374130.012650025</v>
      </c>
    </row>
    <row r="211" spans="1:12" s="28" customFormat="1" ht="12" customHeight="1">
      <c r="A211" s="343" t="s">
        <v>211</v>
      </c>
      <c r="B211" s="343"/>
      <c r="C211" s="29">
        <v>2186.9715639810424</v>
      </c>
      <c r="D211" s="29">
        <v>1314.875730804811</v>
      </c>
      <c r="E211" s="30"/>
      <c r="F211" s="86">
        <v>85</v>
      </c>
      <c r="G211" s="63"/>
      <c r="H211" s="63">
        <v>81.51</v>
      </c>
      <c r="I211" s="64"/>
      <c r="J211" s="29">
        <v>44</v>
      </c>
      <c r="K211" s="64"/>
      <c r="L211" s="29">
        <v>570879.6017260422</v>
      </c>
    </row>
    <row r="212" spans="1:12" s="28" customFormat="1" ht="12" customHeight="1">
      <c r="A212" s="343" t="s">
        <v>212</v>
      </c>
      <c r="B212" s="343"/>
      <c r="C212" s="29">
        <v>2355.7179487179487</v>
      </c>
      <c r="D212" s="29">
        <v>195.69291385470436</v>
      </c>
      <c r="E212" s="30"/>
      <c r="F212" s="86">
        <v>95</v>
      </c>
      <c r="G212" s="63"/>
      <c r="H212" s="63">
        <v>86.95</v>
      </c>
      <c r="I212" s="64"/>
      <c r="J212" s="29">
        <v>48</v>
      </c>
      <c r="K212" s="64"/>
      <c r="L212" s="29">
        <v>564500.3656715221</v>
      </c>
    </row>
    <row r="213" spans="1:12" s="28" customFormat="1" ht="12" customHeight="1">
      <c r="A213" s="343" t="s">
        <v>213</v>
      </c>
      <c r="B213" s="343"/>
      <c r="C213" s="29">
        <v>2237.6886840111138</v>
      </c>
      <c r="D213" s="29">
        <v>2150.6347076461757</v>
      </c>
      <c r="E213" s="30"/>
      <c r="F213" s="86">
        <v>93</v>
      </c>
      <c r="G213" s="63"/>
      <c r="H213" s="63">
        <v>79.81</v>
      </c>
      <c r="I213" s="64"/>
      <c r="J213" s="29">
        <v>43</v>
      </c>
      <c r="K213" s="64"/>
      <c r="L213" s="29">
        <v>2034108.4506803476</v>
      </c>
    </row>
    <row r="214" spans="1:12" s="28" customFormat="1" ht="12" customHeight="1">
      <c r="A214" s="343" t="s">
        <v>214</v>
      </c>
      <c r="B214" s="343"/>
      <c r="C214" s="29">
        <v>2288.062706270627</v>
      </c>
      <c r="D214" s="29">
        <v>6498.474738510302</v>
      </c>
      <c r="E214" s="30"/>
      <c r="F214" s="86">
        <v>100</v>
      </c>
      <c r="G214" s="63"/>
      <c r="H214" s="63">
        <v>73.46</v>
      </c>
      <c r="I214" s="64"/>
      <c r="J214" s="29">
        <v>39</v>
      </c>
      <c r="K214" s="64"/>
      <c r="L214" s="29">
        <v>392270.93442651257</v>
      </c>
    </row>
    <row r="215" spans="1:12" s="28" customFormat="1" ht="12" customHeight="1">
      <c r="A215" s="343" t="s">
        <v>215</v>
      </c>
      <c r="B215" s="343"/>
      <c r="C215" s="29">
        <v>2259.4361233480176</v>
      </c>
      <c r="D215" s="29">
        <v>8979.985043731778</v>
      </c>
      <c r="E215" s="30"/>
      <c r="F215" s="86">
        <v>100</v>
      </c>
      <c r="G215" s="63"/>
      <c r="H215" s="63">
        <v>67.48</v>
      </c>
      <c r="I215" s="64"/>
      <c r="J215" s="29">
        <v>35</v>
      </c>
      <c r="K215" s="64"/>
      <c r="L215" s="29">
        <v>310025.2893942732</v>
      </c>
    </row>
    <row r="216" spans="1:12" s="28" customFormat="1" ht="12" customHeight="1">
      <c r="A216" s="343" t="s">
        <v>216</v>
      </c>
      <c r="B216" s="343"/>
      <c r="C216" s="29">
        <v>2527.8026666666665</v>
      </c>
      <c r="D216" s="29">
        <v>6495.761701298702</v>
      </c>
      <c r="E216" s="30"/>
      <c r="F216" s="86">
        <v>100</v>
      </c>
      <c r="G216" s="63"/>
      <c r="H216" s="63">
        <v>78.48</v>
      </c>
      <c r="I216" s="64"/>
      <c r="J216" s="29">
        <v>42</v>
      </c>
      <c r="K216" s="64"/>
      <c r="L216" s="29">
        <v>129363.2111056193</v>
      </c>
    </row>
    <row r="217" spans="1:12" s="28" customFormat="1" ht="12" customHeight="1">
      <c r="A217" s="343" t="s">
        <v>217</v>
      </c>
      <c r="B217" s="343"/>
      <c r="C217" s="29">
        <v>2587.014005602241</v>
      </c>
      <c r="D217" s="29">
        <v>2693.1138161559893</v>
      </c>
      <c r="E217" s="30"/>
      <c r="F217" s="86">
        <v>100</v>
      </c>
      <c r="G217" s="63"/>
      <c r="H217" s="63">
        <v>69.55</v>
      </c>
      <c r="I217" s="64"/>
      <c r="J217" s="29">
        <v>36</v>
      </c>
      <c r="K217" s="64"/>
      <c r="L217" s="29">
        <v>285901.8113056386</v>
      </c>
    </row>
    <row r="218" spans="1:12" s="28" customFormat="1" ht="12" customHeight="1">
      <c r="A218" s="343" t="s">
        <v>218</v>
      </c>
      <c r="B218" s="343"/>
      <c r="C218" s="29">
        <v>2386.991042345277</v>
      </c>
      <c r="D218" s="29">
        <v>5010.203141700405</v>
      </c>
      <c r="E218" s="30"/>
      <c r="F218" s="86">
        <v>100</v>
      </c>
      <c r="G218" s="63"/>
      <c r="H218" s="63">
        <v>79.97</v>
      </c>
      <c r="I218" s="64"/>
      <c r="J218" s="29">
        <v>43</v>
      </c>
      <c r="K218" s="64"/>
      <c r="L218" s="29">
        <v>298843.91823377355</v>
      </c>
    </row>
    <row r="219" spans="1:12" s="28" customFormat="1" ht="12" customHeight="1">
      <c r="A219" s="343" t="s">
        <v>219</v>
      </c>
      <c r="B219" s="343"/>
      <c r="C219" s="29">
        <v>2344.5301204819275</v>
      </c>
      <c r="D219" s="29">
        <v>6726.252282282281</v>
      </c>
      <c r="E219" s="30"/>
      <c r="F219" s="86">
        <v>100</v>
      </c>
      <c r="G219" s="63"/>
      <c r="H219" s="63">
        <v>64.74</v>
      </c>
      <c r="I219" s="64"/>
      <c r="J219" s="29">
        <v>33</v>
      </c>
      <c r="K219" s="64"/>
      <c r="L219" s="29">
        <v>259590.40790747624</v>
      </c>
    </row>
    <row r="220" spans="1:12" s="28" customFormat="1" ht="12" customHeight="1">
      <c r="A220" s="343" t="s">
        <v>220</v>
      </c>
      <c r="B220" s="343"/>
      <c r="C220" s="29">
        <v>2391.701923076923</v>
      </c>
      <c r="D220" s="29">
        <v>12212.655740740744</v>
      </c>
      <c r="E220" s="30"/>
      <c r="F220" s="86">
        <v>100</v>
      </c>
      <c r="G220" s="63"/>
      <c r="H220" s="63">
        <v>53.57</v>
      </c>
      <c r="I220" s="64"/>
      <c r="J220" s="29">
        <v>26</v>
      </c>
      <c r="K220" s="64"/>
      <c r="L220" s="29">
        <v>126085.17868084177</v>
      </c>
    </row>
    <row r="221" spans="1:12" s="28" customFormat="1" ht="12" customHeight="1">
      <c r="A221" s="343" t="s">
        <v>221</v>
      </c>
      <c r="B221" s="343"/>
      <c r="C221" s="29">
        <v>2201.147963424771</v>
      </c>
      <c r="D221" s="29">
        <v>2281.5704562422234</v>
      </c>
      <c r="E221" s="30"/>
      <c r="F221" s="86">
        <v>90</v>
      </c>
      <c r="G221" s="63"/>
      <c r="H221" s="63">
        <v>82.42</v>
      </c>
      <c r="I221" s="64"/>
      <c r="J221" s="29">
        <v>45</v>
      </c>
      <c r="K221" s="64"/>
      <c r="L221" s="29">
        <v>1049417.0673547764</v>
      </c>
    </row>
    <row r="222" spans="1:12" s="28" customFormat="1" ht="12" customHeight="1">
      <c r="A222" s="343" t="s">
        <v>222</v>
      </c>
      <c r="B222" s="343"/>
      <c r="C222" s="29">
        <v>2148.1866913123845</v>
      </c>
      <c r="D222" s="29">
        <v>3670.3815750915746</v>
      </c>
      <c r="E222" s="30"/>
      <c r="F222" s="86">
        <v>93</v>
      </c>
      <c r="G222" s="63"/>
      <c r="H222" s="63">
        <v>76.73</v>
      </c>
      <c r="I222" s="64"/>
      <c r="J222" s="29">
        <v>41</v>
      </c>
      <c r="K222" s="64"/>
      <c r="L222" s="29">
        <v>129904.42722809977</v>
      </c>
    </row>
    <row r="223" spans="1:12" s="28" customFormat="1" ht="12" customHeight="1">
      <c r="A223" s="343" t="s">
        <v>223</v>
      </c>
      <c r="B223" s="343"/>
      <c r="C223" s="29">
        <v>4215.774193548387</v>
      </c>
      <c r="D223" s="29">
        <v>11302.633234265735</v>
      </c>
      <c r="E223" s="30"/>
      <c r="F223" s="86">
        <v>80</v>
      </c>
      <c r="G223" s="63"/>
      <c r="H223" s="63">
        <v>114.19</v>
      </c>
      <c r="I223" s="64"/>
      <c r="J223" s="29">
        <v>66</v>
      </c>
      <c r="K223" s="64"/>
      <c r="L223" s="29">
        <v>-182177.11141304343</v>
      </c>
    </row>
    <row r="224" spans="1:12" s="28" customFormat="1" ht="12" customHeight="1">
      <c r="A224" s="343" t="s">
        <v>224</v>
      </c>
      <c r="B224" s="343"/>
      <c r="C224" s="29">
        <v>2521.3842386464826</v>
      </c>
      <c r="D224" s="29">
        <v>868.1923642030282</v>
      </c>
      <c r="E224" s="30"/>
      <c r="F224" s="86">
        <v>85</v>
      </c>
      <c r="G224" s="63"/>
      <c r="H224" s="63">
        <v>90.91</v>
      </c>
      <c r="I224" s="64"/>
      <c r="J224" s="29">
        <v>51</v>
      </c>
      <c r="K224" s="64"/>
      <c r="L224" s="29">
        <v>209425.35250099032</v>
      </c>
    </row>
    <row r="225" spans="1:12" s="28" customFormat="1" ht="12" customHeight="1">
      <c r="A225" s="343" t="s">
        <v>225</v>
      </c>
      <c r="B225" s="343"/>
      <c r="C225" s="29">
        <v>2081.6173469387754</v>
      </c>
      <c r="D225" s="29">
        <v>5638.706080402011</v>
      </c>
      <c r="E225" s="30"/>
      <c r="F225" s="86">
        <v>95</v>
      </c>
      <c r="G225" s="63"/>
      <c r="H225" s="63">
        <v>60.25</v>
      </c>
      <c r="I225" s="64"/>
      <c r="J225" s="29">
        <v>30</v>
      </c>
      <c r="K225" s="64"/>
      <c r="L225" s="29">
        <v>61271.26966625424</v>
      </c>
    </row>
    <row r="226" spans="1:12" s="28" customFormat="1" ht="12" customHeight="1">
      <c r="A226" s="344" t="s">
        <v>226</v>
      </c>
      <c r="B226" s="344"/>
      <c r="C226" s="37">
        <v>2169.583620096352</v>
      </c>
      <c r="D226" s="37">
        <v>2914.4749695534497</v>
      </c>
      <c r="E226" s="38"/>
      <c r="F226" s="310">
        <v>90</v>
      </c>
      <c r="G226" s="65"/>
      <c r="H226" s="65">
        <v>89.86</v>
      </c>
      <c r="I226" s="66"/>
      <c r="J226" s="37">
        <v>50</v>
      </c>
      <c r="K226" s="66"/>
      <c r="L226" s="37">
        <v>731708.0943813728</v>
      </c>
    </row>
    <row r="227" spans="1:12" s="28" customFormat="1" ht="12" customHeight="1">
      <c r="A227" s="34"/>
      <c r="B227" s="34"/>
      <c r="C227" s="34"/>
      <c r="D227" s="34"/>
      <c r="E227" s="69"/>
      <c r="F227" s="312"/>
      <c r="G227" s="70"/>
      <c r="H227" s="70"/>
      <c r="I227" s="71"/>
      <c r="J227" s="34"/>
      <c r="K227" s="71"/>
      <c r="L227" s="34"/>
    </row>
    <row r="228" spans="1:12" s="28" customFormat="1" ht="12" customHeight="1">
      <c r="A228" s="342" t="s">
        <v>227</v>
      </c>
      <c r="B228" s="342"/>
      <c r="C228" s="25">
        <v>2160.1797529226433</v>
      </c>
      <c r="D228" s="25">
        <v>4871.4747120937145</v>
      </c>
      <c r="E228" s="26"/>
      <c r="F228" s="309">
        <v>99.34613976512084</v>
      </c>
      <c r="G228" s="61"/>
      <c r="H228" s="61" t="s">
        <v>19</v>
      </c>
      <c r="I228" s="62"/>
      <c r="J228" s="25" t="s">
        <v>19</v>
      </c>
      <c r="K228" s="62"/>
      <c r="L228" s="25">
        <v>8393869.76086327</v>
      </c>
    </row>
    <row r="229" spans="1:12" s="28" customFormat="1" ht="12" customHeight="1">
      <c r="A229" s="343" t="s">
        <v>228</v>
      </c>
      <c r="B229" s="343"/>
      <c r="C229" s="29">
        <v>2182.1512859304084</v>
      </c>
      <c r="D229" s="29">
        <v>5076.107272880501</v>
      </c>
      <c r="E229" s="30"/>
      <c r="F229" s="86">
        <v>100</v>
      </c>
      <c r="G229" s="63"/>
      <c r="H229" s="63">
        <v>74.58</v>
      </c>
      <c r="I229" s="64"/>
      <c r="J229" s="29">
        <v>40</v>
      </c>
      <c r="K229" s="64"/>
      <c r="L229" s="29">
        <v>4113451.1814803467</v>
      </c>
    </row>
    <row r="230" spans="1:12" s="28" customFormat="1" ht="12" customHeight="1">
      <c r="A230" s="343" t="s">
        <v>229</v>
      </c>
      <c r="B230" s="343"/>
      <c r="C230" s="29">
        <v>2157.9787853577373</v>
      </c>
      <c r="D230" s="29">
        <v>5596.274674267102</v>
      </c>
      <c r="E230" s="30"/>
      <c r="F230" s="86">
        <v>100</v>
      </c>
      <c r="G230" s="63"/>
      <c r="H230" s="63">
        <v>72.72</v>
      </c>
      <c r="I230" s="64"/>
      <c r="J230" s="29">
        <v>38</v>
      </c>
      <c r="K230" s="64"/>
      <c r="L230" s="29">
        <v>1548468.8752667035</v>
      </c>
    </row>
    <row r="231" spans="1:12" s="28" customFormat="1" ht="12" customHeight="1">
      <c r="A231" s="343" t="s">
        <v>230</v>
      </c>
      <c r="B231" s="343"/>
      <c r="C231" s="29">
        <v>2083.377703826955</v>
      </c>
      <c r="D231" s="29">
        <v>5506.57003338898</v>
      </c>
      <c r="E231" s="30"/>
      <c r="F231" s="86">
        <v>100</v>
      </c>
      <c r="G231" s="63"/>
      <c r="H231" s="63">
        <v>64.37</v>
      </c>
      <c r="I231" s="64"/>
      <c r="J231" s="29">
        <v>33</v>
      </c>
      <c r="K231" s="64"/>
      <c r="L231" s="29">
        <v>514042.6668228103</v>
      </c>
    </row>
    <row r="232" spans="1:12" s="28" customFormat="1" ht="12" customHeight="1">
      <c r="A232" s="343" t="s">
        <v>231</v>
      </c>
      <c r="B232" s="343"/>
      <c r="C232" s="29">
        <v>2006.2954128440367</v>
      </c>
      <c r="D232" s="29">
        <v>6388.448299817183</v>
      </c>
      <c r="E232" s="30"/>
      <c r="F232" s="86">
        <v>100</v>
      </c>
      <c r="G232" s="63"/>
      <c r="H232" s="63">
        <v>65.37</v>
      </c>
      <c r="I232" s="64"/>
      <c r="J232" s="29">
        <v>34</v>
      </c>
      <c r="K232" s="64"/>
      <c r="L232" s="29">
        <v>332313.6941784663</v>
      </c>
    </row>
    <row r="233" spans="1:12" s="28" customFormat="1" ht="12" customHeight="1">
      <c r="A233" s="343" t="s">
        <v>232</v>
      </c>
      <c r="B233" s="343"/>
      <c r="C233" s="29">
        <v>2163.7036802030457</v>
      </c>
      <c r="D233" s="29">
        <v>2376.9257844990548</v>
      </c>
      <c r="E233" s="30"/>
      <c r="F233" s="86">
        <v>95</v>
      </c>
      <c r="G233" s="63"/>
      <c r="H233" s="63">
        <v>69.86</v>
      </c>
      <c r="I233" s="64"/>
      <c r="J233" s="29">
        <v>37</v>
      </c>
      <c r="K233" s="64"/>
      <c r="L233" s="29">
        <v>1098230.4277821332</v>
      </c>
    </row>
    <row r="234" spans="1:12" s="28" customFormat="1" ht="12" customHeight="1">
      <c r="A234" s="344" t="s">
        <v>233</v>
      </c>
      <c r="B234" s="344"/>
      <c r="C234" s="37">
        <v>2159.2200811359025</v>
      </c>
      <c r="D234" s="37">
        <v>4625.92352</v>
      </c>
      <c r="E234" s="38"/>
      <c r="F234" s="310">
        <v>100</v>
      </c>
      <c r="G234" s="65"/>
      <c r="H234" s="65">
        <v>70.75</v>
      </c>
      <c r="I234" s="66"/>
      <c r="J234" s="37">
        <v>37</v>
      </c>
      <c r="K234" s="66"/>
      <c r="L234" s="37">
        <v>787362.9153328093</v>
      </c>
    </row>
    <row r="235" spans="1:12" s="28" customFormat="1" ht="12" customHeight="1">
      <c r="A235" s="34"/>
      <c r="B235" s="34"/>
      <c r="C235" s="34"/>
      <c r="D235" s="34"/>
      <c r="E235" s="69"/>
      <c r="F235" s="312"/>
      <c r="G235" s="70"/>
      <c r="H235" s="70"/>
      <c r="I235" s="71"/>
      <c r="J235" s="34"/>
      <c r="K235" s="71"/>
      <c r="L235" s="34"/>
    </row>
    <row r="236" spans="1:12" s="28" customFormat="1" ht="12" customHeight="1">
      <c r="A236" s="342" t="s">
        <v>234</v>
      </c>
      <c r="B236" s="342"/>
      <c r="C236" s="25">
        <v>2147.659009332376</v>
      </c>
      <c r="D236" s="25">
        <v>3458.577638515331</v>
      </c>
      <c r="E236" s="26"/>
      <c r="F236" s="309">
        <v>96.71673585951574</v>
      </c>
      <c r="G236" s="61"/>
      <c r="H236" s="61" t="s">
        <v>19</v>
      </c>
      <c r="I236" s="62"/>
      <c r="J236" s="25" t="s">
        <v>19</v>
      </c>
      <c r="K236" s="62"/>
      <c r="L236" s="25">
        <v>3149084.960642923</v>
      </c>
    </row>
    <row r="237" spans="1:12" s="28" customFormat="1" ht="12" customHeight="1">
      <c r="A237" s="343" t="s">
        <v>235</v>
      </c>
      <c r="B237" s="343"/>
      <c r="C237" s="29">
        <v>2093.607355327204</v>
      </c>
      <c r="D237" s="29">
        <v>3851.684327868851</v>
      </c>
      <c r="E237" s="30"/>
      <c r="F237" s="86">
        <v>95</v>
      </c>
      <c r="G237" s="63"/>
      <c r="H237" s="63">
        <v>62.86</v>
      </c>
      <c r="I237" s="64"/>
      <c r="J237" s="29">
        <v>32</v>
      </c>
      <c r="K237" s="64"/>
      <c r="L237" s="29">
        <v>1233608.7507078801</v>
      </c>
    </row>
    <row r="238" spans="1:12" s="28" customFormat="1" ht="12" customHeight="1">
      <c r="A238" s="343" t="s">
        <v>236</v>
      </c>
      <c r="B238" s="343"/>
      <c r="C238" s="29">
        <v>2229.003981797497</v>
      </c>
      <c r="D238" s="29">
        <v>2654.053680947013</v>
      </c>
      <c r="E238" s="30"/>
      <c r="F238" s="86">
        <v>95</v>
      </c>
      <c r="G238" s="63"/>
      <c r="H238" s="63">
        <v>60.66</v>
      </c>
      <c r="I238" s="64"/>
      <c r="J238" s="29">
        <v>30</v>
      </c>
      <c r="K238" s="64"/>
      <c r="L238" s="29">
        <v>544640.340509227</v>
      </c>
    </row>
    <row r="239" spans="1:12" s="28" customFormat="1" ht="12" customHeight="1">
      <c r="A239" s="343" t="s">
        <v>237</v>
      </c>
      <c r="B239" s="343"/>
      <c r="C239" s="29">
        <v>1941.832402234637</v>
      </c>
      <c r="D239" s="29">
        <v>2620.942197802197</v>
      </c>
      <c r="E239" s="30"/>
      <c r="F239" s="86">
        <v>100</v>
      </c>
      <c r="G239" s="63"/>
      <c r="H239" s="63">
        <v>59.23</v>
      </c>
      <c r="I239" s="64"/>
      <c r="J239" s="29">
        <v>29</v>
      </c>
      <c r="K239" s="64"/>
      <c r="L239" s="29">
        <v>297256.0026446078</v>
      </c>
    </row>
    <row r="240" spans="1:12" s="28" customFormat="1" ht="12" customHeight="1">
      <c r="A240" s="343" t="s">
        <v>238</v>
      </c>
      <c r="B240" s="343"/>
      <c r="C240" s="29">
        <v>2160.497237569061</v>
      </c>
      <c r="D240" s="29">
        <v>3947.079104595879</v>
      </c>
      <c r="E240" s="30"/>
      <c r="F240" s="86">
        <v>100</v>
      </c>
      <c r="G240" s="63"/>
      <c r="H240" s="63">
        <v>61.03</v>
      </c>
      <c r="I240" s="64"/>
      <c r="J240" s="29">
        <v>31</v>
      </c>
      <c r="K240" s="64"/>
      <c r="L240" s="29">
        <v>902977.9046242002</v>
      </c>
    </row>
    <row r="241" spans="1:12" s="28" customFormat="1" ht="12" customHeight="1">
      <c r="A241" s="344" t="s">
        <v>239</v>
      </c>
      <c r="B241" s="344"/>
      <c r="C241" s="37">
        <v>2189.885294117647</v>
      </c>
      <c r="D241" s="37">
        <v>4600.510518731989</v>
      </c>
      <c r="E241" s="38"/>
      <c r="F241" s="310">
        <v>100</v>
      </c>
      <c r="G241" s="65"/>
      <c r="H241" s="65">
        <v>58.46</v>
      </c>
      <c r="I241" s="66"/>
      <c r="J241" s="37">
        <v>29</v>
      </c>
      <c r="K241" s="66"/>
      <c r="L241" s="37">
        <v>170601.96215700763</v>
      </c>
    </row>
    <row r="242" spans="1:12" s="28" customFormat="1" ht="12" customHeight="1">
      <c r="A242" s="34"/>
      <c r="B242" s="34"/>
      <c r="C242" s="34"/>
      <c r="D242" s="34"/>
      <c r="E242" s="69"/>
      <c r="F242" s="312"/>
      <c r="G242" s="70"/>
      <c r="H242" s="70"/>
      <c r="I242" s="71"/>
      <c r="J242" s="34"/>
      <c r="K242" s="71"/>
      <c r="L242" s="34"/>
    </row>
    <row r="243" spans="1:12" s="28" customFormat="1" ht="12" customHeight="1">
      <c r="A243" s="342" t="s">
        <v>240</v>
      </c>
      <c r="B243" s="342"/>
      <c r="C243" s="25">
        <v>2304.577473065622</v>
      </c>
      <c r="D243" s="25">
        <v>5171.932621116772</v>
      </c>
      <c r="E243" s="26"/>
      <c r="F243" s="309">
        <v>96.49260476869014</v>
      </c>
      <c r="G243" s="61"/>
      <c r="H243" s="61" t="s">
        <v>19</v>
      </c>
      <c r="I243" s="62"/>
      <c r="J243" s="25" t="s">
        <v>19</v>
      </c>
      <c r="K243" s="62"/>
      <c r="L243" s="25">
        <v>4515834.687087089</v>
      </c>
    </row>
    <row r="244" spans="1:12" s="28" customFormat="1" ht="12" customHeight="1">
      <c r="A244" s="343" t="s">
        <v>241</v>
      </c>
      <c r="B244" s="343"/>
      <c r="C244" s="29">
        <v>2341.168201350522</v>
      </c>
      <c r="D244" s="29">
        <v>7862.915834873691</v>
      </c>
      <c r="E244" s="30"/>
      <c r="F244" s="86">
        <v>100</v>
      </c>
      <c r="G244" s="63"/>
      <c r="H244" s="63">
        <v>68.04</v>
      </c>
      <c r="I244" s="64"/>
      <c r="J244" s="29">
        <v>35</v>
      </c>
      <c r="K244" s="64"/>
      <c r="L244" s="29">
        <v>377165.1000609585</v>
      </c>
    </row>
    <row r="245" spans="1:12" s="28" customFormat="1" ht="12" customHeight="1">
      <c r="A245" s="343" t="s">
        <v>242</v>
      </c>
      <c r="B245" s="343"/>
      <c r="C245" s="29">
        <v>3012.96</v>
      </c>
      <c r="D245" s="29">
        <v>10882.651287128712</v>
      </c>
      <c r="E245" s="30"/>
      <c r="F245" s="86">
        <v>100</v>
      </c>
      <c r="G245" s="63"/>
      <c r="H245" s="63">
        <v>76.25</v>
      </c>
      <c r="I245" s="64"/>
      <c r="J245" s="29">
        <v>41</v>
      </c>
      <c r="K245" s="64"/>
      <c r="L245" s="29">
        <v>17675.141297649017</v>
      </c>
    </row>
    <row r="246" spans="1:12" s="28" customFormat="1" ht="12" customHeight="1">
      <c r="A246" s="343" t="s">
        <v>243</v>
      </c>
      <c r="B246" s="343"/>
      <c r="C246" s="29">
        <v>2785.2631578947367</v>
      </c>
      <c r="D246" s="29">
        <v>8076.643797468354</v>
      </c>
      <c r="E246" s="30"/>
      <c r="F246" s="86">
        <v>100</v>
      </c>
      <c r="G246" s="63"/>
      <c r="H246" s="63">
        <v>62.93</v>
      </c>
      <c r="I246" s="64"/>
      <c r="J246" s="29">
        <v>32</v>
      </c>
      <c r="K246" s="64"/>
      <c r="L246" s="29">
        <v>1034.0746120764138</v>
      </c>
    </row>
    <row r="247" spans="1:12" s="28" customFormat="1" ht="12" customHeight="1">
      <c r="A247" s="343" t="s">
        <v>244</v>
      </c>
      <c r="B247" s="343"/>
      <c r="C247" s="29">
        <v>2424.2302025782687</v>
      </c>
      <c r="D247" s="29">
        <v>4104.879385796546</v>
      </c>
      <c r="E247" s="30"/>
      <c r="F247" s="86">
        <v>93</v>
      </c>
      <c r="G247" s="63"/>
      <c r="H247" s="63">
        <v>78.86</v>
      </c>
      <c r="I247" s="64"/>
      <c r="J247" s="29">
        <v>43</v>
      </c>
      <c r="K247" s="64"/>
      <c r="L247" s="29">
        <v>141764.44888196012</v>
      </c>
    </row>
    <row r="248" spans="1:12" s="28" customFormat="1" ht="12" customHeight="1">
      <c r="A248" s="343" t="s">
        <v>245</v>
      </c>
      <c r="B248" s="343"/>
      <c r="C248" s="29">
        <v>4772.411764705882</v>
      </c>
      <c r="D248" s="29">
        <v>22942.5344117647</v>
      </c>
      <c r="E248" s="30"/>
      <c r="F248" s="86">
        <v>100</v>
      </c>
      <c r="G248" s="63"/>
      <c r="H248" s="63">
        <v>81.73</v>
      </c>
      <c r="I248" s="64"/>
      <c r="J248" s="29">
        <v>44</v>
      </c>
      <c r="K248" s="64"/>
      <c r="L248" s="29">
        <v>-857.636811023624</v>
      </c>
    </row>
    <row r="249" spans="1:12" s="28" customFormat="1" ht="12" customHeight="1">
      <c r="A249" s="343" t="s">
        <v>246</v>
      </c>
      <c r="B249" s="343"/>
      <c r="C249" s="29">
        <v>5682.551724137931</v>
      </c>
      <c r="D249" s="29">
        <v>21437.3398245614</v>
      </c>
      <c r="E249" s="30"/>
      <c r="F249" s="86">
        <v>100</v>
      </c>
      <c r="G249" s="63"/>
      <c r="H249" s="63">
        <v>121.68</v>
      </c>
      <c r="I249" s="64"/>
      <c r="J249" s="29">
        <v>70</v>
      </c>
      <c r="K249" s="64"/>
      <c r="L249" s="29">
        <v>-9416.433070866142</v>
      </c>
    </row>
    <row r="250" spans="1:12" s="28" customFormat="1" ht="12" customHeight="1">
      <c r="A250" s="343" t="s">
        <v>247</v>
      </c>
      <c r="B250" s="343"/>
      <c r="C250" s="29">
        <v>2652.586956521739</v>
      </c>
      <c r="D250" s="29">
        <v>10966.562022471911</v>
      </c>
      <c r="E250" s="30"/>
      <c r="F250" s="86">
        <v>100</v>
      </c>
      <c r="G250" s="63"/>
      <c r="H250" s="63">
        <v>71.98</v>
      </c>
      <c r="I250" s="64"/>
      <c r="J250" s="29">
        <v>38</v>
      </c>
      <c r="K250" s="64"/>
      <c r="L250" s="29">
        <v>61297.53176348733</v>
      </c>
    </row>
    <row r="251" spans="1:12" s="28" customFormat="1" ht="12" customHeight="1">
      <c r="A251" s="343" t="s">
        <v>248</v>
      </c>
      <c r="B251" s="343"/>
      <c r="C251" s="29">
        <v>2398.031007751938</v>
      </c>
      <c r="D251" s="29">
        <v>4199.468435897436</v>
      </c>
      <c r="E251" s="30"/>
      <c r="F251" s="86">
        <v>97</v>
      </c>
      <c r="G251" s="63"/>
      <c r="H251" s="63">
        <v>71.16</v>
      </c>
      <c r="I251" s="64"/>
      <c r="J251" s="29">
        <v>37</v>
      </c>
      <c r="K251" s="64"/>
      <c r="L251" s="29">
        <v>365297.37449252553</v>
      </c>
    </row>
    <row r="252" spans="1:12" s="28" customFormat="1" ht="12" customHeight="1">
      <c r="A252" s="343" t="s">
        <v>249</v>
      </c>
      <c r="B252" s="343"/>
      <c r="C252" s="29">
        <v>2839.617283950617</v>
      </c>
      <c r="D252" s="29">
        <v>-624.4186982248511</v>
      </c>
      <c r="E252" s="30"/>
      <c r="F252" s="86">
        <v>72.5</v>
      </c>
      <c r="G252" s="63"/>
      <c r="H252" s="63">
        <v>95</v>
      </c>
      <c r="I252" s="64"/>
      <c r="J252" s="29">
        <v>53</v>
      </c>
      <c r="K252" s="64"/>
      <c r="L252" s="29">
        <v>0</v>
      </c>
    </row>
    <row r="253" spans="1:12" s="28" customFormat="1" ht="12" customHeight="1">
      <c r="A253" s="343" t="s">
        <v>250</v>
      </c>
      <c r="B253" s="343"/>
      <c r="C253" s="29">
        <v>2262.32763671875</v>
      </c>
      <c r="D253" s="29">
        <v>2681.0881166584277</v>
      </c>
      <c r="E253" s="30"/>
      <c r="F253" s="86">
        <v>95</v>
      </c>
      <c r="G253" s="63"/>
      <c r="H253" s="63">
        <v>71.21</v>
      </c>
      <c r="I253" s="64"/>
      <c r="J253" s="29">
        <v>37</v>
      </c>
      <c r="K253" s="64"/>
      <c r="L253" s="29">
        <v>1236966.2853050148</v>
      </c>
    </row>
    <row r="254" spans="1:12" s="28" customFormat="1" ht="12" customHeight="1">
      <c r="A254" s="343" t="s">
        <v>251</v>
      </c>
      <c r="B254" s="343"/>
      <c r="C254" s="29">
        <v>2167.12673056443</v>
      </c>
      <c r="D254" s="29">
        <v>8662.77119911991</v>
      </c>
      <c r="E254" s="30"/>
      <c r="F254" s="86">
        <v>100</v>
      </c>
      <c r="G254" s="63"/>
      <c r="H254" s="63">
        <v>61.88</v>
      </c>
      <c r="I254" s="64"/>
      <c r="J254" s="29">
        <v>31</v>
      </c>
      <c r="K254" s="64"/>
      <c r="L254" s="29">
        <v>790432.31459462</v>
      </c>
    </row>
    <row r="255" spans="1:12" s="28" customFormat="1" ht="12" customHeight="1">
      <c r="A255" s="343" t="s">
        <v>252</v>
      </c>
      <c r="B255" s="343"/>
      <c r="C255" s="29">
        <v>2079.8978388998034</v>
      </c>
      <c r="D255" s="29">
        <v>2219.4984881602913</v>
      </c>
      <c r="E255" s="30"/>
      <c r="F255" s="86">
        <v>80</v>
      </c>
      <c r="G255" s="63"/>
      <c r="H255" s="63">
        <v>94.35</v>
      </c>
      <c r="I255" s="64"/>
      <c r="J255" s="29">
        <v>53</v>
      </c>
      <c r="K255" s="64"/>
      <c r="L255" s="29">
        <v>0</v>
      </c>
    </row>
    <row r="256" spans="1:12" s="28" customFormat="1" ht="12" customHeight="1">
      <c r="A256" s="343" t="s">
        <v>253</v>
      </c>
      <c r="B256" s="343"/>
      <c r="C256" s="29">
        <v>2377.898305084746</v>
      </c>
      <c r="D256" s="29">
        <v>6385.387131147543</v>
      </c>
      <c r="E256" s="30"/>
      <c r="F256" s="86">
        <v>100</v>
      </c>
      <c r="G256" s="63"/>
      <c r="H256" s="63">
        <v>65.42</v>
      </c>
      <c r="I256" s="64"/>
      <c r="J256" s="29">
        <v>34</v>
      </c>
      <c r="K256" s="64"/>
      <c r="L256" s="29">
        <v>41590.8085749091</v>
      </c>
    </row>
    <row r="257" spans="1:12" s="28" customFormat="1" ht="12" customHeight="1">
      <c r="A257" s="343" t="s">
        <v>254</v>
      </c>
      <c r="B257" s="343"/>
      <c r="C257" s="29">
        <v>2364.57223796034</v>
      </c>
      <c r="D257" s="29">
        <v>6345.860936639118</v>
      </c>
      <c r="E257" s="30"/>
      <c r="F257" s="86">
        <v>100</v>
      </c>
      <c r="G257" s="63"/>
      <c r="H257" s="63">
        <v>68.89</v>
      </c>
      <c r="I257" s="64"/>
      <c r="J257" s="29">
        <v>36</v>
      </c>
      <c r="K257" s="64"/>
      <c r="L257" s="29">
        <v>306929.713860048</v>
      </c>
    </row>
    <row r="258" spans="1:12" s="28" customFormat="1" ht="12" customHeight="1">
      <c r="A258" s="343" t="s">
        <v>255</v>
      </c>
      <c r="B258" s="343"/>
      <c r="C258" s="29">
        <v>1598.7157598499061</v>
      </c>
      <c r="D258" s="29">
        <v>1000.935676567657</v>
      </c>
      <c r="E258" s="30"/>
      <c r="F258" s="86">
        <v>100</v>
      </c>
      <c r="G258" s="63"/>
      <c r="H258" s="63">
        <v>67.66</v>
      </c>
      <c r="I258" s="64"/>
      <c r="J258" s="29">
        <v>35</v>
      </c>
      <c r="K258" s="64"/>
      <c r="L258" s="29">
        <v>617525.4242961815</v>
      </c>
    </row>
    <row r="259" spans="1:12" s="28" customFormat="1" ht="12" customHeight="1">
      <c r="A259" s="343" t="s">
        <v>256</v>
      </c>
      <c r="B259" s="343"/>
      <c r="C259" s="29">
        <v>1967.0681818181818</v>
      </c>
      <c r="D259" s="29">
        <v>3890.9425055928414</v>
      </c>
      <c r="E259" s="30"/>
      <c r="F259" s="86">
        <v>90</v>
      </c>
      <c r="G259" s="63"/>
      <c r="H259" s="63">
        <v>65.21</v>
      </c>
      <c r="I259" s="64"/>
      <c r="J259" s="29">
        <v>33</v>
      </c>
      <c r="K259" s="64"/>
      <c r="L259" s="29">
        <v>254619.21408076232</v>
      </c>
    </row>
    <row r="260" spans="1:12" s="28" customFormat="1" ht="12" customHeight="1">
      <c r="A260" s="343" t="s">
        <v>257</v>
      </c>
      <c r="B260" s="343"/>
      <c r="C260" s="29">
        <v>2723.8508180943213</v>
      </c>
      <c r="D260" s="29">
        <v>6170.941371595332</v>
      </c>
      <c r="E260" s="30"/>
      <c r="F260" s="86">
        <v>100</v>
      </c>
      <c r="G260" s="63"/>
      <c r="H260" s="63">
        <v>79.45</v>
      </c>
      <c r="I260" s="64"/>
      <c r="J260" s="29">
        <v>43</v>
      </c>
      <c r="K260" s="64"/>
      <c r="L260" s="29">
        <v>303601.14081378677</v>
      </c>
    </row>
    <row r="261" spans="1:12" s="28" customFormat="1" ht="12" customHeight="1">
      <c r="A261" s="344" t="s">
        <v>258</v>
      </c>
      <c r="B261" s="344"/>
      <c r="C261" s="37">
        <v>2761.945945945946</v>
      </c>
      <c r="D261" s="37">
        <v>24646.160519480516</v>
      </c>
      <c r="E261" s="38"/>
      <c r="F261" s="310">
        <v>100</v>
      </c>
      <c r="G261" s="65"/>
      <c r="H261" s="65">
        <v>62.77</v>
      </c>
      <c r="I261" s="66"/>
      <c r="J261" s="37">
        <v>32</v>
      </c>
      <c r="K261" s="66"/>
      <c r="L261" s="37">
        <v>10210.184335000013</v>
      </c>
    </row>
    <row r="262" spans="1:12" s="28" customFormat="1" ht="12" customHeight="1">
      <c r="A262" s="34"/>
      <c r="B262" s="34"/>
      <c r="C262" s="34"/>
      <c r="D262" s="34"/>
      <c r="E262" s="69"/>
      <c r="F262" s="312"/>
      <c r="G262" s="70"/>
      <c r="H262" s="70"/>
      <c r="I262" s="71"/>
      <c r="J262" s="34"/>
      <c r="K262" s="71"/>
      <c r="L262" s="34"/>
    </row>
    <row r="263" spans="1:12" s="28" customFormat="1" ht="12" customHeight="1">
      <c r="A263" s="342" t="s">
        <v>259</v>
      </c>
      <c r="B263" s="342"/>
      <c r="C263" s="25">
        <v>3468.5650922260074</v>
      </c>
      <c r="D263" s="25">
        <v>4023.4786393087898</v>
      </c>
      <c r="E263" s="26"/>
      <c r="F263" s="309">
        <v>79.30048359849327</v>
      </c>
      <c r="G263" s="61"/>
      <c r="H263" s="61">
        <v>100</v>
      </c>
      <c r="I263" s="62"/>
      <c r="J263" s="25" t="s">
        <v>19</v>
      </c>
      <c r="K263" s="62"/>
      <c r="L263" s="25">
        <v>-563446.76192737</v>
      </c>
    </row>
    <row r="264" spans="1:12" s="28" customFormat="1" ht="12" customHeight="1">
      <c r="A264" s="343" t="s">
        <v>260</v>
      </c>
      <c r="B264" s="343"/>
      <c r="C264" s="29">
        <v>3335.3994137579775</v>
      </c>
      <c r="D264" s="29">
        <v>2622.601562603511</v>
      </c>
      <c r="E264" s="30"/>
      <c r="F264" s="86">
        <v>80.38482740061573</v>
      </c>
      <c r="G264" s="63"/>
      <c r="H264" s="63" t="s">
        <v>19</v>
      </c>
      <c r="I264" s="64"/>
      <c r="J264" s="29" t="s">
        <v>19</v>
      </c>
      <c r="K264" s="64"/>
      <c r="L264" s="29">
        <v>-359524.87049158465</v>
      </c>
    </row>
    <row r="265" spans="1:12" s="28" customFormat="1" ht="12" customHeight="1">
      <c r="A265" s="343" t="s">
        <v>261</v>
      </c>
      <c r="B265" s="343"/>
      <c r="C265" s="29">
        <v>4471.101159930215</v>
      </c>
      <c r="D265" s="29">
        <v>4313.374824332319</v>
      </c>
      <c r="E265" s="30"/>
      <c r="F265" s="86">
        <v>73.60407926101577</v>
      </c>
      <c r="G265" s="63"/>
      <c r="H265" s="63" t="s">
        <v>19</v>
      </c>
      <c r="I265" s="64"/>
      <c r="J265" s="29" t="s">
        <v>19</v>
      </c>
      <c r="K265" s="64"/>
      <c r="L265" s="29">
        <v>-34230262.758311816</v>
      </c>
    </row>
    <row r="266" spans="1:12" s="28" customFormat="1" ht="12" customHeight="1">
      <c r="A266" s="343" t="s">
        <v>262</v>
      </c>
      <c r="B266" s="343"/>
      <c r="C266" s="29">
        <v>2818.9612935159216</v>
      </c>
      <c r="D266" s="29">
        <v>5153.500666634005</v>
      </c>
      <c r="E266" s="30"/>
      <c r="F266" s="86">
        <v>86.28389572297533</v>
      </c>
      <c r="G266" s="63"/>
      <c r="H266" s="63" t="s">
        <v>19</v>
      </c>
      <c r="I266" s="64"/>
      <c r="J266" s="29" t="s">
        <v>19</v>
      </c>
      <c r="K266" s="64"/>
      <c r="L266" s="29">
        <v>4838544.845346632</v>
      </c>
    </row>
    <row r="267" spans="1:12" s="28" customFormat="1" ht="12" customHeight="1">
      <c r="A267" s="343" t="s">
        <v>263</v>
      </c>
      <c r="B267" s="343"/>
      <c r="C267" s="29">
        <v>2184.3592553931803</v>
      </c>
      <c r="D267" s="29">
        <v>4165.118263203463</v>
      </c>
      <c r="E267" s="30"/>
      <c r="F267" s="86">
        <v>96.24429961279407</v>
      </c>
      <c r="G267" s="63"/>
      <c r="H267" s="63" t="s">
        <v>19</v>
      </c>
      <c r="I267" s="64"/>
      <c r="J267" s="29" t="s">
        <v>19</v>
      </c>
      <c r="K267" s="64"/>
      <c r="L267" s="29">
        <v>2541495.4927425026</v>
      </c>
    </row>
    <row r="268" spans="1:12" s="28" customFormat="1" ht="12" customHeight="1">
      <c r="A268" s="343" t="s">
        <v>264</v>
      </c>
      <c r="B268" s="343"/>
      <c r="C268" s="29">
        <v>2412.2889438057377</v>
      </c>
      <c r="D268" s="29">
        <v>2720.851433531429</v>
      </c>
      <c r="E268" s="30"/>
      <c r="F268" s="86">
        <v>93.48679114634737</v>
      </c>
      <c r="G268" s="63"/>
      <c r="H268" s="63" t="s">
        <v>19</v>
      </c>
      <c r="I268" s="64"/>
      <c r="J268" s="29" t="s">
        <v>19</v>
      </c>
      <c r="K268" s="64"/>
      <c r="L268" s="29">
        <v>10587511.120193616</v>
      </c>
    </row>
    <row r="269" spans="1:12" s="28" customFormat="1" ht="12" customHeight="1">
      <c r="A269" s="343" t="s">
        <v>265</v>
      </c>
      <c r="B269" s="343"/>
      <c r="C269" s="29">
        <v>2160.1797529226433</v>
      </c>
      <c r="D269" s="29">
        <v>4871.4747120937145</v>
      </c>
      <c r="E269" s="30"/>
      <c r="F269" s="86">
        <v>99.34613976512084</v>
      </c>
      <c r="G269" s="63"/>
      <c r="H269" s="63" t="s">
        <v>19</v>
      </c>
      <c r="I269" s="64"/>
      <c r="J269" s="29" t="s">
        <v>19</v>
      </c>
      <c r="K269" s="64"/>
      <c r="L269" s="29">
        <v>8393869.76086327</v>
      </c>
    </row>
    <row r="270" spans="1:12" s="28" customFormat="1" ht="12" customHeight="1">
      <c r="A270" s="343" t="s">
        <v>266</v>
      </c>
      <c r="B270" s="343"/>
      <c r="C270" s="29">
        <v>2147.659009332376</v>
      </c>
      <c r="D270" s="29">
        <v>3458.577638515331</v>
      </c>
      <c r="E270" s="30"/>
      <c r="F270" s="86">
        <v>96.71673585951574</v>
      </c>
      <c r="G270" s="63"/>
      <c r="H270" s="63" t="s">
        <v>19</v>
      </c>
      <c r="I270" s="64"/>
      <c r="J270" s="29" t="s">
        <v>19</v>
      </c>
      <c r="K270" s="64"/>
      <c r="L270" s="29">
        <v>3149084.960642923</v>
      </c>
    </row>
    <row r="271" spans="1:12" s="28" customFormat="1" ht="12" customHeight="1">
      <c r="A271" s="344" t="s">
        <v>267</v>
      </c>
      <c r="B271" s="344"/>
      <c r="C271" s="37">
        <v>2304.577473065622</v>
      </c>
      <c r="D271" s="37">
        <v>5171.932621116772</v>
      </c>
      <c r="E271" s="38"/>
      <c r="F271" s="310">
        <v>96.49260476869014</v>
      </c>
      <c r="G271" s="65"/>
      <c r="H271" s="65" t="s">
        <v>19</v>
      </c>
      <c r="I271" s="66"/>
      <c r="J271" s="37" t="s">
        <v>19</v>
      </c>
      <c r="K271" s="66"/>
      <c r="L271" s="37">
        <v>4515834.687087089</v>
      </c>
    </row>
    <row r="272" spans="1:12" s="28" customFormat="1" ht="12" customHeight="1">
      <c r="A272" s="34"/>
      <c r="B272" s="34"/>
      <c r="C272" s="34"/>
      <c r="D272" s="34"/>
      <c r="E272" s="69"/>
      <c r="F272" s="312"/>
      <c r="G272" s="70"/>
      <c r="H272" s="70"/>
      <c r="I272" s="71"/>
      <c r="J272" s="34"/>
      <c r="K272" s="71"/>
      <c r="L272" s="34"/>
    </row>
    <row r="273" spans="1:12" s="28" customFormat="1" ht="12" customHeight="1">
      <c r="A273" s="342" t="s">
        <v>268</v>
      </c>
      <c r="B273" s="342"/>
      <c r="C273" s="25">
        <v>3652.3907225723033</v>
      </c>
      <c r="D273" s="25">
        <v>4023.478639308789</v>
      </c>
      <c r="E273" s="26"/>
      <c r="F273" s="309" t="s">
        <v>19</v>
      </c>
      <c r="G273" s="61"/>
      <c r="H273" s="61" t="s">
        <v>19</v>
      </c>
      <c r="I273" s="62"/>
      <c r="J273" s="25" t="s">
        <v>19</v>
      </c>
      <c r="K273" s="62"/>
      <c r="L273" s="25">
        <v>-21422541.044940416</v>
      </c>
    </row>
    <row r="274" spans="1:12" s="28" customFormat="1" ht="12" customHeight="1">
      <c r="A274" s="343" t="s">
        <v>264</v>
      </c>
      <c r="B274" s="343"/>
      <c r="C274" s="29">
        <v>2398.6760363837957</v>
      </c>
      <c r="D274" s="29">
        <v>2876.6785145715976</v>
      </c>
      <c r="E274" s="30"/>
      <c r="F274" s="86">
        <v>93.72942669762081</v>
      </c>
      <c r="G274" s="63"/>
      <c r="H274" s="63" t="s">
        <v>19</v>
      </c>
      <c r="I274" s="64"/>
      <c r="J274" s="29" t="s">
        <v>19</v>
      </c>
      <c r="K274" s="64"/>
      <c r="L274" s="29">
        <v>11528091.141652139</v>
      </c>
    </row>
    <row r="275" spans="1:12" s="28" customFormat="1" ht="12" customHeight="1">
      <c r="A275" s="343" t="s">
        <v>269</v>
      </c>
      <c r="B275" s="343"/>
      <c r="C275" s="29">
        <v>3359.0372257218955</v>
      </c>
      <c r="D275" s="29">
        <v>2420.169985899189</v>
      </c>
      <c r="E275" s="30"/>
      <c r="F275" s="86">
        <v>80.22445339999123</v>
      </c>
      <c r="G275" s="63"/>
      <c r="H275" s="63" t="s">
        <v>19</v>
      </c>
      <c r="I275" s="64"/>
      <c r="J275" s="29" t="s">
        <v>19</v>
      </c>
      <c r="K275" s="64"/>
      <c r="L275" s="29">
        <v>-1045726.2177984375</v>
      </c>
    </row>
    <row r="276" spans="1:12" s="28" customFormat="1" ht="12" customHeight="1">
      <c r="A276" s="343" t="s">
        <v>262</v>
      </c>
      <c r="B276" s="343"/>
      <c r="C276" s="29">
        <v>2786.3065971980204</v>
      </c>
      <c r="D276" s="29">
        <v>4746.158613634405</v>
      </c>
      <c r="E276" s="30"/>
      <c r="F276" s="86">
        <v>86.62063907767215</v>
      </c>
      <c r="G276" s="63"/>
      <c r="H276" s="63" t="s">
        <v>19</v>
      </c>
      <c r="I276" s="64"/>
      <c r="J276" s="29" t="s">
        <v>19</v>
      </c>
      <c r="K276" s="64"/>
      <c r="L276" s="29">
        <v>5333162.410273184</v>
      </c>
    </row>
    <row r="277" spans="1:12" s="28" customFormat="1" ht="12" customHeight="1">
      <c r="A277" s="344" t="s">
        <v>261</v>
      </c>
      <c r="B277" s="344"/>
      <c r="C277" s="37">
        <v>4625.1898068292685</v>
      </c>
      <c r="D277" s="37">
        <v>4194.592551884828</v>
      </c>
      <c r="E277" s="38"/>
      <c r="F277" s="310">
        <v>73.08461711572481</v>
      </c>
      <c r="G277" s="65"/>
      <c r="H277" s="65" t="s">
        <v>19</v>
      </c>
      <c r="I277" s="66"/>
      <c r="J277" s="37" t="s">
        <v>19</v>
      </c>
      <c r="K277" s="66"/>
      <c r="L277" s="37">
        <v>-37238068.3790673</v>
      </c>
    </row>
    <row r="278" spans="1:12" s="50" customFormat="1" ht="12" customHeight="1">
      <c r="A278" s="384"/>
      <c r="B278" s="384"/>
      <c r="C278" s="384"/>
      <c r="D278" s="384"/>
      <c r="E278" s="384"/>
      <c r="F278" s="384"/>
      <c r="G278" s="384"/>
      <c r="H278" s="384"/>
      <c r="I278" s="384"/>
      <c r="J278" s="384"/>
      <c r="K278" s="384"/>
      <c r="L278" s="384"/>
    </row>
    <row r="279" spans="1:12" s="28" customFormat="1" ht="11.25">
      <c r="A279" s="411" t="s">
        <v>270</v>
      </c>
      <c r="B279" s="411"/>
      <c r="C279" s="411"/>
      <c r="D279" s="411"/>
      <c r="E279" s="411"/>
      <c r="F279" s="411"/>
      <c r="G279" s="411"/>
      <c r="H279" s="411"/>
      <c r="I279" s="411"/>
      <c r="J279" s="411"/>
      <c r="K279" s="411"/>
      <c r="L279" s="411"/>
    </row>
    <row r="280" spans="1:12" s="28" customFormat="1" ht="23.25" customHeight="1">
      <c r="A280" s="387" t="s">
        <v>659</v>
      </c>
      <c r="B280" s="387"/>
      <c r="C280" s="387"/>
      <c r="D280" s="387"/>
      <c r="E280" s="387"/>
      <c r="F280" s="387"/>
      <c r="G280" s="387"/>
      <c r="H280" s="387"/>
      <c r="I280" s="387"/>
      <c r="J280" s="387"/>
      <c r="K280" s="387"/>
      <c r="L280" s="387"/>
    </row>
    <row r="281" spans="1:12" s="28" customFormat="1" ht="21.75" customHeight="1">
      <c r="A281" s="387" t="s">
        <v>660</v>
      </c>
      <c r="B281" s="387"/>
      <c r="C281" s="387"/>
      <c r="D281" s="387"/>
      <c r="E281" s="387"/>
      <c r="F281" s="387"/>
      <c r="G281" s="387"/>
      <c r="H281" s="387"/>
      <c r="I281" s="387"/>
      <c r="J281" s="387"/>
      <c r="K281" s="387"/>
      <c r="L281" s="387"/>
    </row>
    <row r="282" spans="1:12" s="28" customFormat="1" ht="23.25" customHeight="1">
      <c r="A282" s="387" t="s">
        <v>634</v>
      </c>
      <c r="B282" s="387"/>
      <c r="C282" s="387"/>
      <c r="D282" s="387"/>
      <c r="E282" s="387"/>
      <c r="F282" s="387"/>
      <c r="G282" s="387"/>
      <c r="H282" s="387"/>
      <c r="I282" s="387"/>
      <c r="J282" s="387"/>
      <c r="K282" s="387"/>
      <c r="L282" s="387"/>
    </row>
    <row r="283" spans="1:12" s="28" customFormat="1" ht="11.25">
      <c r="A283" s="387" t="s">
        <v>635</v>
      </c>
      <c r="B283" s="387"/>
      <c r="C283" s="387"/>
      <c r="D283" s="387"/>
      <c r="E283" s="387"/>
      <c r="F283" s="387"/>
      <c r="G283" s="387"/>
      <c r="H283" s="387"/>
      <c r="I283" s="387"/>
      <c r="J283" s="387"/>
      <c r="K283" s="387"/>
      <c r="L283" s="387"/>
    </row>
    <row r="284" spans="1:12" s="28" customFormat="1" ht="11.25">
      <c r="A284" s="387" t="s">
        <v>661</v>
      </c>
      <c r="B284" s="387"/>
      <c r="C284" s="387"/>
      <c r="D284" s="387"/>
      <c r="E284" s="387"/>
      <c r="F284" s="387"/>
      <c r="G284" s="387"/>
      <c r="H284" s="387"/>
      <c r="I284" s="387"/>
      <c r="J284" s="387"/>
      <c r="K284" s="387"/>
      <c r="L284" s="387"/>
    </row>
    <row r="285" spans="1:12" s="28" customFormat="1" ht="11.25">
      <c r="A285" s="387" t="s">
        <v>662</v>
      </c>
      <c r="B285" s="387"/>
      <c r="C285" s="387"/>
      <c r="D285" s="387"/>
      <c r="E285" s="387"/>
      <c r="F285" s="387"/>
      <c r="G285" s="387"/>
      <c r="H285" s="387"/>
      <c r="I285" s="387"/>
      <c r="J285" s="387"/>
      <c r="K285" s="387"/>
      <c r="L285" s="387"/>
    </row>
    <row r="286" spans="1:12" s="28" customFormat="1" ht="11.25">
      <c r="A286" s="431" t="s">
        <v>663</v>
      </c>
      <c r="B286" s="431"/>
      <c r="C286" s="431"/>
      <c r="D286" s="431"/>
      <c r="E286" s="431"/>
      <c r="F286" s="431"/>
      <c r="G286" s="431"/>
      <c r="H286" s="431"/>
      <c r="I286" s="431"/>
      <c r="J286" s="431"/>
      <c r="K286" s="431"/>
      <c r="L286" s="431"/>
    </row>
    <row r="287" spans="1:12" s="28" customFormat="1" ht="11.25">
      <c r="A287" s="431" t="s">
        <v>664</v>
      </c>
      <c r="B287" s="431"/>
      <c r="C287" s="431"/>
      <c r="D287" s="431"/>
      <c r="E287" s="431"/>
      <c r="F287" s="431"/>
      <c r="G287" s="431"/>
      <c r="H287" s="431"/>
      <c r="I287" s="431"/>
      <c r="J287" s="431"/>
      <c r="K287" s="431"/>
      <c r="L287" s="431"/>
    </row>
    <row r="288" spans="1:12" s="28" customFormat="1" ht="11.25">
      <c r="A288" s="431" t="s">
        <v>665</v>
      </c>
      <c r="B288" s="431"/>
      <c r="C288" s="431"/>
      <c r="D288" s="431"/>
      <c r="E288" s="431"/>
      <c r="F288" s="431"/>
      <c r="G288" s="431"/>
      <c r="H288" s="431"/>
      <c r="I288" s="431"/>
      <c r="J288" s="431"/>
      <c r="K288" s="431"/>
      <c r="L288" s="431"/>
    </row>
    <row r="289" spans="1:12" s="28" customFormat="1" ht="11.25">
      <c r="A289" s="431" t="s">
        <v>666</v>
      </c>
      <c r="B289" s="431"/>
      <c r="C289" s="431"/>
      <c r="D289" s="431"/>
      <c r="E289" s="431"/>
      <c r="F289" s="431"/>
      <c r="G289" s="431"/>
      <c r="H289" s="431"/>
      <c r="I289" s="431"/>
      <c r="J289" s="431"/>
      <c r="K289" s="431"/>
      <c r="L289" s="431"/>
    </row>
    <row r="290" spans="1:12" s="28" customFormat="1" ht="11.25">
      <c r="A290" s="431" t="s">
        <v>667</v>
      </c>
      <c r="B290" s="431"/>
      <c r="C290" s="431"/>
      <c r="D290" s="431"/>
      <c r="E290" s="431"/>
      <c r="F290" s="431"/>
      <c r="G290" s="431"/>
      <c r="H290" s="431"/>
      <c r="I290" s="431"/>
      <c r="J290" s="431"/>
      <c r="K290" s="431"/>
      <c r="L290" s="431"/>
    </row>
    <row r="291" spans="1:12" s="28" customFormat="1" ht="11.25">
      <c r="A291" s="431" t="s">
        <v>668</v>
      </c>
      <c r="B291" s="431"/>
      <c r="C291" s="431"/>
      <c r="D291" s="431"/>
      <c r="E291" s="431"/>
      <c r="F291" s="431"/>
      <c r="G291" s="431"/>
      <c r="H291" s="431"/>
      <c r="I291" s="431"/>
      <c r="J291" s="431"/>
      <c r="K291" s="431"/>
      <c r="L291" s="431"/>
    </row>
    <row r="292" spans="1:12" s="52" customFormat="1" ht="5.25" customHeight="1">
      <c r="A292" s="384"/>
      <c r="B292" s="384"/>
      <c r="C292" s="384"/>
      <c r="D292" s="384"/>
      <c r="E292" s="384"/>
      <c r="F292" s="384"/>
      <c r="G292" s="384"/>
      <c r="H292" s="384"/>
      <c r="I292" s="384"/>
      <c r="J292" s="384"/>
      <c r="K292" s="384"/>
      <c r="L292" s="384"/>
    </row>
    <row r="293" spans="1:12" s="28" customFormat="1" ht="11.25">
      <c r="A293" s="411" t="s">
        <v>271</v>
      </c>
      <c r="B293" s="411"/>
      <c r="C293" s="411"/>
      <c r="D293" s="411"/>
      <c r="E293" s="411"/>
      <c r="F293" s="411"/>
      <c r="G293" s="411"/>
      <c r="H293" s="411"/>
      <c r="I293" s="411"/>
      <c r="J293" s="411"/>
      <c r="K293" s="411"/>
      <c r="L293" s="411"/>
    </row>
    <row r="294" spans="1:12" s="52" customFormat="1" ht="5.25" customHeight="1">
      <c r="A294" s="384"/>
      <c r="B294" s="384"/>
      <c r="C294" s="384"/>
      <c r="D294" s="384"/>
      <c r="E294" s="384"/>
      <c r="F294" s="384"/>
      <c r="G294" s="384"/>
      <c r="H294" s="384"/>
      <c r="I294" s="384"/>
      <c r="J294" s="384"/>
      <c r="K294" s="384"/>
      <c r="L294" s="384"/>
    </row>
    <row r="295" spans="1:12" s="28" customFormat="1" ht="11.25">
      <c r="A295" s="411" t="s">
        <v>274</v>
      </c>
      <c r="B295" s="411"/>
      <c r="C295" s="411"/>
      <c r="D295" s="411"/>
      <c r="E295" s="411"/>
      <c r="F295" s="411"/>
      <c r="G295" s="411"/>
      <c r="H295" s="411"/>
      <c r="I295" s="411"/>
      <c r="J295" s="411"/>
      <c r="K295" s="411"/>
      <c r="L295" s="411"/>
    </row>
    <row r="296" spans="1:12" s="28" customFormat="1" ht="11.25">
      <c r="A296" s="411" t="s">
        <v>615</v>
      </c>
      <c r="B296" s="411"/>
      <c r="C296" s="411"/>
      <c r="D296" s="411"/>
      <c r="E296" s="411"/>
      <c r="F296" s="411"/>
      <c r="G296" s="411"/>
      <c r="H296" s="411"/>
      <c r="I296" s="411"/>
      <c r="J296" s="411"/>
      <c r="K296" s="411"/>
      <c r="L296" s="411"/>
    </row>
  </sheetData>
  <sheetProtection/>
  <mergeCells count="276">
    <mergeCell ref="C8:L8"/>
    <mergeCell ref="F5:G5"/>
    <mergeCell ref="H5:I5"/>
    <mergeCell ref="A1:L1"/>
    <mergeCell ref="A2:L2"/>
    <mergeCell ref="A3:L3"/>
    <mergeCell ref="A4:L4"/>
    <mergeCell ref="F7:G7"/>
    <mergeCell ref="H7:I7"/>
    <mergeCell ref="J5:K5"/>
    <mergeCell ref="A6:B6"/>
    <mergeCell ref="D6:E6"/>
    <mergeCell ref="F6:G6"/>
    <mergeCell ref="H6:I6"/>
    <mergeCell ref="J6:K6"/>
    <mergeCell ref="A5:B5"/>
    <mergeCell ref="D5:E5"/>
    <mergeCell ref="A12:B12"/>
    <mergeCell ref="A16:B16"/>
    <mergeCell ref="A20:B20"/>
    <mergeCell ref="A22:B22"/>
    <mergeCell ref="J7:K7"/>
    <mergeCell ref="A8:B8"/>
    <mergeCell ref="A9:B9"/>
    <mergeCell ref="A11:B11"/>
    <mergeCell ref="A7:B7"/>
    <mergeCell ref="D7:E7"/>
    <mergeCell ref="A31:B31"/>
    <mergeCell ref="A32:B32"/>
    <mergeCell ref="A37:B37"/>
    <mergeCell ref="A38:B38"/>
    <mergeCell ref="A23:B23"/>
    <mergeCell ref="A24:B24"/>
    <mergeCell ref="A25:B25"/>
    <mergeCell ref="A28:B28"/>
    <mergeCell ref="A47:B47"/>
    <mergeCell ref="A52:B52"/>
    <mergeCell ref="A53:B53"/>
    <mergeCell ref="A54:B54"/>
    <mergeCell ref="A39:B39"/>
    <mergeCell ref="A41:B41"/>
    <mergeCell ref="A42:B42"/>
    <mergeCell ref="A43:B43"/>
    <mergeCell ref="A60:B60"/>
    <mergeCell ref="A61:B61"/>
    <mergeCell ref="A62:B62"/>
    <mergeCell ref="A63:B63"/>
    <mergeCell ref="A55:B55"/>
    <mergeCell ref="A57:B57"/>
    <mergeCell ref="A58:B58"/>
    <mergeCell ref="A59:B59"/>
    <mergeCell ref="A68:B68"/>
    <mergeCell ref="A69:B69"/>
    <mergeCell ref="A70:B70"/>
    <mergeCell ref="A71:B71"/>
    <mergeCell ref="A64:B64"/>
    <mergeCell ref="A65:B65"/>
    <mergeCell ref="A66:B66"/>
    <mergeCell ref="A67:B67"/>
    <mergeCell ref="A76:B76"/>
    <mergeCell ref="A77:B77"/>
    <mergeCell ref="A78:B78"/>
    <mergeCell ref="A79:B79"/>
    <mergeCell ref="A72:B72"/>
    <mergeCell ref="A73:B73"/>
    <mergeCell ref="A74:B74"/>
    <mergeCell ref="A75:B75"/>
    <mergeCell ref="A85:B85"/>
    <mergeCell ref="A86:B86"/>
    <mergeCell ref="A87:B87"/>
    <mergeCell ref="A88:B88"/>
    <mergeCell ref="A80:B80"/>
    <mergeCell ref="A81:B81"/>
    <mergeCell ref="A83:B83"/>
    <mergeCell ref="A84:B84"/>
    <mergeCell ref="A93:B93"/>
    <mergeCell ref="A94:B94"/>
    <mergeCell ref="A95:B95"/>
    <mergeCell ref="A96:B96"/>
    <mergeCell ref="A89:B89"/>
    <mergeCell ref="A90:B90"/>
    <mergeCell ref="A91:B91"/>
    <mergeCell ref="A92:B92"/>
    <mergeCell ref="A101:B101"/>
    <mergeCell ref="A102:B102"/>
    <mergeCell ref="A103:B103"/>
    <mergeCell ref="A104:B104"/>
    <mergeCell ref="A97:B97"/>
    <mergeCell ref="A98:B98"/>
    <mergeCell ref="A99:B99"/>
    <mergeCell ref="A100:B100"/>
    <mergeCell ref="A109:B109"/>
    <mergeCell ref="A110:B110"/>
    <mergeCell ref="A111:B111"/>
    <mergeCell ref="A112:B112"/>
    <mergeCell ref="A105:B105"/>
    <mergeCell ref="A106:B106"/>
    <mergeCell ref="A107:B107"/>
    <mergeCell ref="A108:B108"/>
    <mergeCell ref="A117:B117"/>
    <mergeCell ref="A118:B118"/>
    <mergeCell ref="A119:B119"/>
    <mergeCell ref="A120:B120"/>
    <mergeCell ref="A113:B113"/>
    <mergeCell ref="A114:B114"/>
    <mergeCell ref="A115:B115"/>
    <mergeCell ref="A116:B116"/>
    <mergeCell ref="A125:B125"/>
    <mergeCell ref="A126:B126"/>
    <mergeCell ref="A127:B127"/>
    <mergeCell ref="A128:B128"/>
    <mergeCell ref="A121:B121"/>
    <mergeCell ref="A122:B122"/>
    <mergeCell ref="A123:B123"/>
    <mergeCell ref="A124:B124"/>
    <mergeCell ref="A133:B133"/>
    <mergeCell ref="A134:B134"/>
    <mergeCell ref="A135:B135"/>
    <mergeCell ref="A136:B136"/>
    <mergeCell ref="A129:B129"/>
    <mergeCell ref="A130:B130"/>
    <mergeCell ref="A131:B131"/>
    <mergeCell ref="A132:B132"/>
    <mergeCell ref="A141:B141"/>
    <mergeCell ref="A142:B142"/>
    <mergeCell ref="A143:B143"/>
    <mergeCell ref="A144:B144"/>
    <mergeCell ref="A137:B137"/>
    <mergeCell ref="A138:B138"/>
    <mergeCell ref="A139:B139"/>
    <mergeCell ref="A140:B140"/>
    <mergeCell ref="A149:B149"/>
    <mergeCell ref="A150:B150"/>
    <mergeCell ref="A151:B151"/>
    <mergeCell ref="A152:B152"/>
    <mergeCell ref="A145:B145"/>
    <mergeCell ref="A146:B146"/>
    <mergeCell ref="A147:B147"/>
    <mergeCell ref="A148:B148"/>
    <mergeCell ref="A158:B158"/>
    <mergeCell ref="A159:B159"/>
    <mergeCell ref="A160:B160"/>
    <mergeCell ref="A161:B161"/>
    <mergeCell ref="A153:B153"/>
    <mergeCell ref="A155:B155"/>
    <mergeCell ref="A156:B156"/>
    <mergeCell ref="A157:B157"/>
    <mergeCell ref="A166:B166"/>
    <mergeCell ref="A167:B167"/>
    <mergeCell ref="A168:B168"/>
    <mergeCell ref="A169:B169"/>
    <mergeCell ref="A162:B162"/>
    <mergeCell ref="A163:B163"/>
    <mergeCell ref="A164:B164"/>
    <mergeCell ref="A165:B165"/>
    <mergeCell ref="A174:B174"/>
    <mergeCell ref="A175:B175"/>
    <mergeCell ref="A176:B176"/>
    <mergeCell ref="A177:B177"/>
    <mergeCell ref="A170:B170"/>
    <mergeCell ref="A171:B171"/>
    <mergeCell ref="A172:B172"/>
    <mergeCell ref="A173:B173"/>
    <mergeCell ref="A182:B182"/>
    <mergeCell ref="A183:B183"/>
    <mergeCell ref="A184:B184"/>
    <mergeCell ref="A185:B185"/>
    <mergeCell ref="A178:B178"/>
    <mergeCell ref="A179:B179"/>
    <mergeCell ref="A180:B180"/>
    <mergeCell ref="A181:B181"/>
    <mergeCell ref="A190:B190"/>
    <mergeCell ref="A191:B191"/>
    <mergeCell ref="A192:B192"/>
    <mergeCell ref="A193:B193"/>
    <mergeCell ref="A186:B186"/>
    <mergeCell ref="A187:B187"/>
    <mergeCell ref="A188:B188"/>
    <mergeCell ref="A189:B189"/>
    <mergeCell ref="A199:B199"/>
    <mergeCell ref="A200:B200"/>
    <mergeCell ref="A201:B201"/>
    <mergeCell ref="A202:B202"/>
    <mergeCell ref="A194:B194"/>
    <mergeCell ref="A195:B195"/>
    <mergeCell ref="A197:B197"/>
    <mergeCell ref="A198:B198"/>
    <mergeCell ref="A208:B208"/>
    <mergeCell ref="A209:B209"/>
    <mergeCell ref="A210:B210"/>
    <mergeCell ref="A211:B211"/>
    <mergeCell ref="A203:B203"/>
    <mergeCell ref="A204:B204"/>
    <mergeCell ref="A205:B205"/>
    <mergeCell ref="A206:B206"/>
    <mergeCell ref="A216:B216"/>
    <mergeCell ref="A217:B217"/>
    <mergeCell ref="A218:B218"/>
    <mergeCell ref="A219:B219"/>
    <mergeCell ref="A212:B212"/>
    <mergeCell ref="A213:B213"/>
    <mergeCell ref="A214:B214"/>
    <mergeCell ref="A215:B215"/>
    <mergeCell ref="A224:B224"/>
    <mergeCell ref="A225:B225"/>
    <mergeCell ref="A226:B226"/>
    <mergeCell ref="A228:B228"/>
    <mergeCell ref="A220:B220"/>
    <mergeCell ref="A221:B221"/>
    <mergeCell ref="A222:B222"/>
    <mergeCell ref="A223:B223"/>
    <mergeCell ref="A233:B233"/>
    <mergeCell ref="A234:B234"/>
    <mergeCell ref="A236:B236"/>
    <mergeCell ref="A237:B237"/>
    <mergeCell ref="A229:B229"/>
    <mergeCell ref="A230:B230"/>
    <mergeCell ref="A231:B231"/>
    <mergeCell ref="A232:B232"/>
    <mergeCell ref="A243:B243"/>
    <mergeCell ref="A244:B244"/>
    <mergeCell ref="A245:B245"/>
    <mergeCell ref="A246:B246"/>
    <mergeCell ref="A238:B238"/>
    <mergeCell ref="A239:B239"/>
    <mergeCell ref="A240:B240"/>
    <mergeCell ref="A241:B241"/>
    <mergeCell ref="A251:B251"/>
    <mergeCell ref="A252:B252"/>
    <mergeCell ref="A253:B253"/>
    <mergeCell ref="A254:B254"/>
    <mergeCell ref="A247:B247"/>
    <mergeCell ref="A248:B248"/>
    <mergeCell ref="A249:B249"/>
    <mergeCell ref="A250:B250"/>
    <mergeCell ref="A259:B259"/>
    <mergeCell ref="A260:B260"/>
    <mergeCell ref="A261:B261"/>
    <mergeCell ref="A263:B263"/>
    <mergeCell ref="A255:B255"/>
    <mergeCell ref="A256:B256"/>
    <mergeCell ref="A257:B257"/>
    <mergeCell ref="A258:B258"/>
    <mergeCell ref="A268:B268"/>
    <mergeCell ref="A269:B269"/>
    <mergeCell ref="A270:B270"/>
    <mergeCell ref="A271:B271"/>
    <mergeCell ref="A264:B264"/>
    <mergeCell ref="A265:B265"/>
    <mergeCell ref="A266:B266"/>
    <mergeCell ref="A267:B267"/>
    <mergeCell ref="A277:B277"/>
    <mergeCell ref="A278:L278"/>
    <mergeCell ref="A279:L279"/>
    <mergeCell ref="A280:L280"/>
    <mergeCell ref="A273:B273"/>
    <mergeCell ref="A274:B274"/>
    <mergeCell ref="A275:B275"/>
    <mergeCell ref="A276:B276"/>
    <mergeCell ref="A286:L286"/>
    <mergeCell ref="A287:L287"/>
    <mergeCell ref="A288:L288"/>
    <mergeCell ref="A281:L281"/>
    <mergeCell ref="A282:L282"/>
    <mergeCell ref="A283:L283"/>
    <mergeCell ref="A284:L284"/>
    <mergeCell ref="A10:B10"/>
    <mergeCell ref="A293:L293"/>
    <mergeCell ref="A294:L294"/>
    <mergeCell ref="A295:L295"/>
    <mergeCell ref="A296:L296"/>
    <mergeCell ref="A289:L289"/>
    <mergeCell ref="A290:L290"/>
    <mergeCell ref="A291:L291"/>
    <mergeCell ref="A292:L292"/>
    <mergeCell ref="A285:L285"/>
  </mergeCells>
  <printOptions/>
  <pageMargins left="0" right="0" top="0" bottom="0" header="0" footer="0"/>
  <pageSetup horizontalDpi="1200" verticalDpi="1200" orientation="portrait" paperSize="9" scale="80" r:id="rId1"/>
  <ignoredErrors>
    <ignoredError sqref="C7:G7 L7" numberStoredAsText="1"/>
  </ignoredErrors>
</worksheet>
</file>

<file path=xl/worksheets/sheet16.xml><?xml version="1.0" encoding="utf-8"?>
<worksheet xmlns="http://schemas.openxmlformats.org/spreadsheetml/2006/main" xmlns:r="http://schemas.openxmlformats.org/officeDocument/2006/relationships">
  <dimension ref="A1:M301"/>
  <sheetViews>
    <sheetView zoomScalePageLayoutView="0" workbookViewId="0" topLeftCell="A1">
      <pane ySplit="9" topLeftCell="A10" activePane="bottomLeft" state="frozen"/>
      <selection pane="topLeft" activeCell="A1" sqref="A1:N1"/>
      <selection pane="bottomLeft" activeCell="A1" sqref="A1:M1"/>
    </sheetView>
  </sheetViews>
  <sheetFormatPr defaultColWidth="9.140625" defaultRowHeight="12" customHeight="1"/>
  <cols>
    <col min="1" max="1" width="1.7109375" style="1" customWidth="1"/>
    <col min="2" max="2" width="28.140625" style="1" customWidth="1"/>
    <col min="3" max="3" width="14.28125" style="90" customWidth="1"/>
    <col min="4" max="4" width="1.1484375" style="90" customWidth="1"/>
    <col min="5" max="5" width="14.28125" style="90" customWidth="1"/>
    <col min="6" max="6" width="1.421875" style="1" customWidth="1"/>
    <col min="7" max="7" width="14.28125" style="4" customWidth="1"/>
    <col min="8" max="8" width="1.57421875" style="4" customWidth="1"/>
    <col min="9" max="9" width="14.28125" style="4" customWidth="1"/>
    <col min="10" max="10" width="1.28515625" style="4" customWidth="1"/>
    <col min="11" max="11" width="14.28125" style="1" customWidth="1"/>
    <col min="12" max="12" width="1.1484375" style="1" customWidth="1"/>
    <col min="13" max="13" width="14.28125" style="90" customWidth="1"/>
    <col min="14" max="16384" width="9.140625" style="1" customWidth="1"/>
  </cols>
  <sheetData>
    <row r="1" spans="1:13" s="6" customFormat="1" ht="12.75" customHeight="1">
      <c r="A1" s="379"/>
      <c r="B1" s="379"/>
      <c r="C1" s="379"/>
      <c r="D1" s="379"/>
      <c r="E1" s="379"/>
      <c r="F1" s="379"/>
      <c r="G1" s="379"/>
      <c r="H1" s="379"/>
      <c r="I1" s="379"/>
      <c r="J1" s="379"/>
      <c r="K1" s="379"/>
      <c r="L1" s="379"/>
      <c r="M1" s="379"/>
    </row>
    <row r="2" spans="1:13" s="6" customFormat="1" ht="17.25" customHeight="1">
      <c r="A2" s="379" t="s">
        <v>0</v>
      </c>
      <c r="B2" s="379"/>
      <c r="C2" s="379"/>
      <c r="D2" s="379"/>
      <c r="E2" s="379"/>
      <c r="F2" s="379"/>
      <c r="G2" s="379"/>
      <c r="H2" s="379"/>
      <c r="I2" s="379"/>
      <c r="J2" s="379"/>
      <c r="K2" s="379"/>
      <c r="L2" s="379"/>
      <c r="M2" s="379"/>
    </row>
    <row r="3" spans="1:13" s="8" customFormat="1" ht="12.75" customHeight="1">
      <c r="A3" s="377"/>
      <c r="B3" s="377"/>
      <c r="C3" s="377"/>
      <c r="D3" s="377"/>
      <c r="E3" s="377"/>
      <c r="F3" s="377"/>
      <c r="G3" s="377"/>
      <c r="H3" s="377"/>
      <c r="I3" s="377"/>
      <c r="J3" s="377"/>
      <c r="K3" s="377"/>
      <c r="L3" s="377"/>
      <c r="M3" s="377"/>
    </row>
    <row r="4" spans="1:13" s="8" customFormat="1" ht="12.75" customHeight="1">
      <c r="A4" s="377"/>
      <c r="B4" s="377"/>
      <c r="C4" s="377"/>
      <c r="D4" s="377"/>
      <c r="E4" s="377"/>
      <c r="F4" s="377"/>
      <c r="G4" s="377"/>
      <c r="H4" s="377"/>
      <c r="I4" s="377"/>
      <c r="J4" s="377"/>
      <c r="K4" s="377"/>
      <c r="L4" s="377"/>
      <c r="M4" s="377"/>
    </row>
    <row r="5" spans="1:13" s="9" customFormat="1" ht="12" customHeight="1">
      <c r="A5" s="406"/>
      <c r="B5" s="406"/>
      <c r="C5" s="412" t="s">
        <v>1</v>
      </c>
      <c r="D5" s="413"/>
      <c r="E5" s="412" t="s">
        <v>2</v>
      </c>
      <c r="F5" s="413"/>
      <c r="G5" s="412" t="s">
        <v>3</v>
      </c>
      <c r="H5" s="413"/>
      <c r="I5" s="414" t="s">
        <v>4</v>
      </c>
      <c r="J5" s="415"/>
      <c r="K5" s="414" t="s">
        <v>5</v>
      </c>
      <c r="L5" s="415"/>
      <c r="M5" s="12" t="s">
        <v>6</v>
      </c>
    </row>
    <row r="6" spans="1:13" s="14" customFormat="1" ht="12" customHeight="1">
      <c r="A6" s="419"/>
      <c r="B6" s="419"/>
      <c r="C6" s="420" t="s">
        <v>7</v>
      </c>
      <c r="D6" s="432"/>
      <c r="E6" s="420" t="s">
        <v>7</v>
      </c>
      <c r="F6" s="421"/>
      <c r="G6" s="420" t="s">
        <v>8</v>
      </c>
      <c r="H6" s="421"/>
      <c r="I6" s="422" t="s">
        <v>9</v>
      </c>
      <c r="J6" s="423"/>
      <c r="K6" s="422" t="s">
        <v>10</v>
      </c>
      <c r="L6" s="423"/>
      <c r="M6" s="13" t="s">
        <v>277</v>
      </c>
    </row>
    <row r="7" spans="1:13" s="78" customFormat="1" ht="12" customHeight="1">
      <c r="A7" s="436"/>
      <c r="B7" s="436"/>
      <c r="C7" s="427" t="s">
        <v>275</v>
      </c>
      <c r="D7" s="429"/>
      <c r="E7" s="427" t="s">
        <v>278</v>
      </c>
      <c r="F7" s="429"/>
      <c r="G7" s="427" t="s">
        <v>291</v>
      </c>
      <c r="H7" s="429"/>
      <c r="I7" s="422" t="s">
        <v>279</v>
      </c>
      <c r="J7" s="424"/>
      <c r="K7" s="422" t="s">
        <v>292</v>
      </c>
      <c r="L7" s="424"/>
      <c r="M7" s="13" t="s">
        <v>293</v>
      </c>
    </row>
    <row r="8" spans="1:13" s="79" customFormat="1" ht="12" customHeight="1">
      <c r="A8" s="433"/>
      <c r="B8" s="433"/>
      <c r="C8" s="437"/>
      <c r="D8" s="437"/>
      <c r="E8" s="437"/>
      <c r="F8" s="437"/>
      <c r="G8" s="437"/>
      <c r="H8" s="437"/>
      <c r="I8" s="437"/>
      <c r="J8" s="437"/>
      <c r="K8" s="437"/>
      <c r="L8" s="437"/>
      <c r="M8" s="437"/>
    </row>
    <row r="9" spans="1:13" s="80" customFormat="1" ht="12" customHeight="1">
      <c r="A9" s="434" t="s">
        <v>18</v>
      </c>
      <c r="B9" s="434"/>
      <c r="C9" s="18">
        <v>3340.4188357425637</v>
      </c>
      <c r="D9" s="18"/>
      <c r="E9" s="18">
        <v>4088.323594529737</v>
      </c>
      <c r="F9" s="18"/>
      <c r="G9" s="20">
        <v>80.02</v>
      </c>
      <c r="H9" s="20"/>
      <c r="I9" s="20">
        <v>100</v>
      </c>
      <c r="J9" s="20"/>
      <c r="K9" s="18" t="s">
        <v>19</v>
      </c>
      <c r="L9" s="18"/>
      <c r="M9" s="18">
        <f>M11+M22+M37+M41+M52</f>
        <v>0</v>
      </c>
    </row>
    <row r="10" spans="1:13" s="80" customFormat="1" ht="12" customHeight="1">
      <c r="A10" s="435"/>
      <c r="B10" s="435"/>
      <c r="C10" s="435"/>
      <c r="D10" s="435"/>
      <c r="E10" s="435"/>
      <c r="F10" s="435"/>
      <c r="G10" s="435"/>
      <c r="H10" s="435"/>
      <c r="I10" s="435"/>
      <c r="J10" s="435"/>
      <c r="K10" s="435"/>
      <c r="L10" s="435"/>
      <c r="M10" s="435"/>
    </row>
    <row r="11" spans="1:13" s="24" customFormat="1" ht="12" customHeight="1">
      <c r="A11" s="438" t="s">
        <v>20</v>
      </c>
      <c r="B11" s="438"/>
      <c r="C11" s="25">
        <v>2249</v>
      </c>
      <c r="D11" s="25"/>
      <c r="E11" s="25">
        <v>5390</v>
      </c>
      <c r="F11" s="25"/>
      <c r="G11" s="25">
        <v>96.76</v>
      </c>
      <c r="H11" s="27"/>
      <c r="I11" s="27" t="s">
        <v>19</v>
      </c>
      <c r="J11" s="27"/>
      <c r="K11" s="25" t="s">
        <v>19</v>
      </c>
      <c r="L11" s="25"/>
      <c r="M11" s="25">
        <f>M12+M16+M20</f>
        <v>15524124</v>
      </c>
    </row>
    <row r="12" spans="1:13" s="28" customFormat="1" ht="12" customHeight="1">
      <c r="A12" s="439" t="s">
        <v>21</v>
      </c>
      <c r="B12" s="439"/>
      <c r="C12" s="29">
        <v>2274</v>
      </c>
      <c r="D12" s="29"/>
      <c r="E12" s="29">
        <v>4919</v>
      </c>
      <c r="F12" s="29"/>
      <c r="G12" s="29">
        <v>96.5</v>
      </c>
      <c r="H12" s="31"/>
      <c r="I12" s="29" t="s">
        <v>19</v>
      </c>
      <c r="J12" s="31"/>
      <c r="K12" s="29" t="s">
        <v>19</v>
      </c>
      <c r="L12" s="29"/>
      <c r="M12" s="29">
        <f>M13+M14+M15</f>
        <v>4424857</v>
      </c>
    </row>
    <row r="13" spans="2:13" s="28" customFormat="1" ht="12" customHeight="1">
      <c r="B13" s="81" t="s">
        <v>22</v>
      </c>
      <c r="C13" s="29">
        <v>2399</v>
      </c>
      <c r="D13" s="29"/>
      <c r="E13" s="29">
        <v>6742</v>
      </c>
      <c r="F13" s="29"/>
      <c r="G13" s="29">
        <v>97.45</v>
      </c>
      <c r="H13" s="31"/>
      <c r="I13" s="29" t="s">
        <v>19</v>
      </c>
      <c r="J13" s="31"/>
      <c r="K13" s="29" t="s">
        <v>19</v>
      </c>
      <c r="L13" s="29"/>
      <c r="M13" s="29">
        <f>M250+M252+M258+M265+M266</f>
        <v>942595</v>
      </c>
    </row>
    <row r="14" spans="2:13" s="28" customFormat="1" ht="12" customHeight="1">
      <c r="B14" s="81" t="s">
        <v>23</v>
      </c>
      <c r="C14" s="29">
        <v>2344</v>
      </c>
      <c r="D14" s="29"/>
      <c r="E14" s="29">
        <v>4801</v>
      </c>
      <c r="F14" s="29"/>
      <c r="G14" s="29">
        <v>95.02</v>
      </c>
      <c r="H14" s="31"/>
      <c r="I14" s="29" t="s">
        <v>19</v>
      </c>
      <c r="J14" s="31"/>
      <c r="K14" s="29" t="s">
        <v>19</v>
      </c>
      <c r="L14" s="29"/>
      <c r="M14" s="29">
        <f>M251+M254+M255+M256+M257+M259+M261+M262+M267</f>
        <v>1765619</v>
      </c>
    </row>
    <row r="15" spans="1:13" s="28" customFormat="1" ht="12" customHeight="1">
      <c r="A15" s="82"/>
      <c r="B15" s="83" t="s">
        <v>24</v>
      </c>
      <c r="C15" s="29">
        <v>2083</v>
      </c>
      <c r="D15" s="29"/>
      <c r="E15" s="29">
        <v>4551</v>
      </c>
      <c r="F15" s="29"/>
      <c r="G15" s="29">
        <v>96.75</v>
      </c>
      <c r="H15" s="31"/>
      <c r="I15" s="29" t="s">
        <v>19</v>
      </c>
      <c r="J15" s="31"/>
      <c r="K15" s="29" t="s">
        <v>19</v>
      </c>
      <c r="L15" s="29"/>
      <c r="M15" s="29">
        <f>M253+M260+M263+M264</f>
        <v>1716643</v>
      </c>
    </row>
    <row r="16" spans="1:13" s="28" customFormat="1" ht="12" customHeight="1">
      <c r="A16" s="439" t="s">
        <v>25</v>
      </c>
      <c r="B16" s="439"/>
      <c r="C16" s="29">
        <v>2219</v>
      </c>
      <c r="D16" s="29"/>
      <c r="E16" s="29">
        <v>6043</v>
      </c>
      <c r="F16" s="29"/>
      <c r="G16" s="29">
        <v>96.71</v>
      </c>
      <c r="H16" s="31"/>
      <c r="I16" s="29" t="s">
        <v>19</v>
      </c>
      <c r="J16" s="31"/>
      <c r="K16" s="29" t="s">
        <v>19</v>
      </c>
      <c r="L16" s="29"/>
      <c r="M16" s="29">
        <f>M17+M18+M19</f>
        <v>3049596</v>
      </c>
    </row>
    <row r="17" spans="2:13" s="28" customFormat="1" ht="12" customHeight="1">
      <c r="B17" s="81" t="s">
        <v>26</v>
      </c>
      <c r="C17" s="29">
        <v>2341</v>
      </c>
      <c r="D17" s="29"/>
      <c r="E17" s="29">
        <v>8206</v>
      </c>
      <c r="F17" s="29"/>
      <c r="G17" s="29">
        <v>95</v>
      </c>
      <c r="H17" s="31"/>
      <c r="I17" s="29" t="s">
        <v>19</v>
      </c>
      <c r="J17" s="31"/>
      <c r="K17" s="29" t="s">
        <v>19</v>
      </c>
      <c r="L17" s="29"/>
      <c r="M17" s="29">
        <f>M240+M241+M242+M245+M247</f>
        <v>656884</v>
      </c>
    </row>
    <row r="18" spans="2:13" s="28" customFormat="1" ht="12" customHeight="1">
      <c r="B18" s="81" t="s">
        <v>27</v>
      </c>
      <c r="C18" s="29">
        <v>2168</v>
      </c>
      <c r="D18" s="29"/>
      <c r="E18" s="29">
        <v>3633</v>
      </c>
      <c r="F18" s="29"/>
      <c r="G18" s="29">
        <v>95</v>
      </c>
      <c r="H18" s="31"/>
      <c r="I18" s="29" t="s">
        <v>19</v>
      </c>
      <c r="J18" s="31"/>
      <c r="K18" s="29" t="s">
        <v>19</v>
      </c>
      <c r="L18" s="29"/>
      <c r="M18" s="29">
        <f>+M239</f>
        <v>1132842</v>
      </c>
    </row>
    <row r="19" spans="1:13" s="28" customFormat="1" ht="12" customHeight="1">
      <c r="A19" s="82"/>
      <c r="B19" s="81" t="s">
        <v>28</v>
      </c>
      <c r="C19" s="29">
        <v>2157</v>
      </c>
      <c r="D19" s="29"/>
      <c r="E19" s="29">
        <v>4479</v>
      </c>
      <c r="F19" s="29"/>
      <c r="G19" s="29">
        <v>100</v>
      </c>
      <c r="H19" s="31"/>
      <c r="I19" s="29" t="s">
        <v>19</v>
      </c>
      <c r="J19" s="31"/>
      <c r="K19" s="29" t="s">
        <v>19</v>
      </c>
      <c r="L19" s="29"/>
      <c r="M19" s="29">
        <f>M243+M244+M246</f>
        <v>1259870</v>
      </c>
    </row>
    <row r="20" spans="1:13" s="28" customFormat="1" ht="12" customHeight="1">
      <c r="A20" s="440" t="s">
        <v>29</v>
      </c>
      <c r="B20" s="440"/>
      <c r="C20" s="37">
        <v>2242</v>
      </c>
      <c r="D20" s="37"/>
      <c r="E20" s="37">
        <v>5177</v>
      </c>
      <c r="F20" s="37"/>
      <c r="G20" s="37">
        <v>96.99</v>
      </c>
      <c r="H20" s="39"/>
      <c r="I20" s="39" t="s">
        <v>19</v>
      </c>
      <c r="J20" s="39"/>
      <c r="K20" s="37" t="s">
        <v>19</v>
      </c>
      <c r="L20" s="37"/>
      <c r="M20" s="37">
        <f>M231+M232+M233+M216+M234+M235+M222+M236+M225</f>
        <v>8049671</v>
      </c>
    </row>
    <row r="21" spans="1:13" s="28" customFormat="1" ht="12" customHeight="1">
      <c r="A21" s="441"/>
      <c r="B21" s="441"/>
      <c r="C21" s="441"/>
      <c r="D21" s="441"/>
      <c r="E21" s="441"/>
      <c r="F21" s="441"/>
      <c r="G21" s="441"/>
      <c r="H21" s="441"/>
      <c r="I21" s="441"/>
      <c r="J21" s="441"/>
      <c r="K21" s="441"/>
      <c r="L21" s="441"/>
      <c r="M21" s="441"/>
    </row>
    <row r="22" spans="1:13" s="24" customFormat="1" ht="12" customHeight="1">
      <c r="A22" s="438" t="s">
        <v>30</v>
      </c>
      <c r="B22" s="438"/>
      <c r="C22" s="21">
        <v>2727</v>
      </c>
      <c r="D22" s="21"/>
      <c r="E22" s="21">
        <v>5135</v>
      </c>
      <c r="F22" s="21"/>
      <c r="G22" s="21">
        <v>85.52</v>
      </c>
      <c r="H22" s="23"/>
      <c r="I22" s="21" t="s">
        <v>19</v>
      </c>
      <c r="J22" s="23"/>
      <c r="K22" s="21" t="s">
        <v>19</v>
      </c>
      <c r="L22" s="21"/>
      <c r="M22" s="21">
        <f>M23+M24+M25+M28+M31+M32</f>
        <v>7626043</v>
      </c>
    </row>
    <row r="23" spans="1:13" s="28" customFormat="1" ht="12" customHeight="1">
      <c r="A23" s="439" t="s">
        <v>31</v>
      </c>
      <c r="B23" s="439"/>
      <c r="C23" s="29">
        <v>3019</v>
      </c>
      <c r="D23" s="29"/>
      <c r="E23" s="29">
        <v>4054</v>
      </c>
      <c r="F23" s="29"/>
      <c r="G23" s="29">
        <v>83.14</v>
      </c>
      <c r="H23" s="31"/>
      <c r="I23" s="29" t="s">
        <v>19</v>
      </c>
      <c r="J23" s="31"/>
      <c r="K23" s="29" t="s">
        <v>19</v>
      </c>
      <c r="L23" s="29"/>
      <c r="M23" s="29">
        <f>M156+M159+M160+M175+M176+M179+M181+M183+M186</f>
        <v>-779194</v>
      </c>
    </row>
    <row r="24" spans="1:13" s="28" customFormat="1" ht="12" customHeight="1">
      <c r="A24" s="439" t="s">
        <v>32</v>
      </c>
      <c r="B24" s="439"/>
      <c r="C24" s="29">
        <v>2502</v>
      </c>
      <c r="D24" s="29"/>
      <c r="E24" s="29">
        <v>2479</v>
      </c>
      <c r="F24" s="29"/>
      <c r="G24" s="29">
        <v>84.45</v>
      </c>
      <c r="H24" s="31"/>
      <c r="I24" s="29" t="s">
        <v>19</v>
      </c>
      <c r="J24" s="31"/>
      <c r="K24" s="29" t="s">
        <v>19</v>
      </c>
      <c r="L24" s="29"/>
      <c r="M24" s="29">
        <f>M161+M167+M171+M177+M185+M187+M188+M194</f>
        <v>233980</v>
      </c>
    </row>
    <row r="25" spans="1:13" s="28" customFormat="1" ht="12" customHeight="1">
      <c r="A25" s="439" t="s">
        <v>33</v>
      </c>
      <c r="B25" s="439"/>
      <c r="C25" s="29">
        <v>2209</v>
      </c>
      <c r="D25" s="29"/>
      <c r="E25" s="29">
        <v>8412</v>
      </c>
      <c r="F25" s="29"/>
      <c r="G25" s="29">
        <v>91.6</v>
      </c>
      <c r="H25" s="31"/>
      <c r="I25" s="29" t="s">
        <v>19</v>
      </c>
      <c r="J25" s="31"/>
      <c r="K25" s="29" t="s">
        <v>19</v>
      </c>
      <c r="L25" s="29"/>
      <c r="M25" s="29">
        <f>M26+M27</f>
        <v>3470236</v>
      </c>
    </row>
    <row r="26" spans="2:13" s="28" customFormat="1" ht="12" customHeight="1">
      <c r="B26" s="81" t="s">
        <v>34</v>
      </c>
      <c r="C26" s="29">
        <v>2169</v>
      </c>
      <c r="D26" s="29"/>
      <c r="E26" s="29">
        <v>14262</v>
      </c>
      <c r="F26" s="29"/>
      <c r="G26" s="29">
        <v>100</v>
      </c>
      <c r="H26" s="31"/>
      <c r="I26" s="29" t="s">
        <v>19</v>
      </c>
      <c r="J26" s="31"/>
      <c r="K26" s="29" t="s">
        <v>19</v>
      </c>
      <c r="L26" s="29"/>
      <c r="M26" s="29">
        <f>M158+M164+M166+M178+M189+M195</f>
        <v>588274</v>
      </c>
    </row>
    <row r="27" spans="1:13" s="28" customFormat="1" ht="12" customHeight="1">
      <c r="A27" s="82"/>
      <c r="B27" s="83" t="s">
        <v>35</v>
      </c>
      <c r="C27" s="29">
        <v>2212</v>
      </c>
      <c r="D27" s="29"/>
      <c r="E27" s="29">
        <v>4386</v>
      </c>
      <c r="F27" s="29"/>
      <c r="G27" s="29">
        <v>91.05</v>
      </c>
      <c r="H27" s="31"/>
      <c r="I27" s="29" t="s">
        <v>19</v>
      </c>
      <c r="J27" s="31"/>
      <c r="K27" s="29" t="s">
        <v>19</v>
      </c>
      <c r="L27" s="29"/>
      <c r="M27" s="29">
        <f>M165+M168+M169+M174+M191</f>
        <v>2881962</v>
      </c>
    </row>
    <row r="28" spans="1:13" s="28" customFormat="1" ht="12" customHeight="1">
      <c r="A28" s="439" t="s">
        <v>36</v>
      </c>
      <c r="B28" s="439"/>
      <c r="C28" s="29">
        <v>2284</v>
      </c>
      <c r="D28" s="29"/>
      <c r="E28" s="29">
        <v>6119</v>
      </c>
      <c r="F28" s="29"/>
      <c r="G28" s="29">
        <v>94.82</v>
      </c>
      <c r="H28" s="31"/>
      <c r="I28" s="29" t="s">
        <v>19</v>
      </c>
      <c r="J28" s="31"/>
      <c r="K28" s="29" t="s">
        <v>19</v>
      </c>
      <c r="L28" s="29"/>
      <c r="M28" s="29">
        <f>M29+M30</f>
        <v>851273</v>
      </c>
    </row>
    <row r="29" spans="1:13" s="28" customFormat="1" ht="12" customHeight="1">
      <c r="A29" s="85"/>
      <c r="B29" s="81" t="s">
        <v>37</v>
      </c>
      <c r="C29" s="29">
        <v>2260</v>
      </c>
      <c r="D29" s="29"/>
      <c r="E29" s="29">
        <v>11061</v>
      </c>
      <c r="F29" s="29"/>
      <c r="G29" s="29">
        <v>92.32</v>
      </c>
      <c r="H29" s="31"/>
      <c r="I29" s="29" t="s">
        <v>19</v>
      </c>
      <c r="J29" s="31"/>
      <c r="K29" s="29" t="s">
        <v>19</v>
      </c>
      <c r="L29" s="29"/>
      <c r="M29" s="29">
        <f>M157+M172+M184</f>
        <v>407077</v>
      </c>
    </row>
    <row r="30" spans="1:13" s="28" customFormat="1" ht="12" customHeight="1">
      <c r="A30" s="82"/>
      <c r="B30" s="83" t="s">
        <v>38</v>
      </c>
      <c r="C30" s="29">
        <v>2295</v>
      </c>
      <c r="D30" s="29"/>
      <c r="E30" s="29">
        <v>7213</v>
      </c>
      <c r="F30" s="29"/>
      <c r="G30" s="29">
        <v>95.75</v>
      </c>
      <c r="H30" s="31"/>
      <c r="I30" s="29" t="s">
        <v>19</v>
      </c>
      <c r="J30" s="31"/>
      <c r="K30" s="29" t="s">
        <v>19</v>
      </c>
      <c r="L30" s="29"/>
      <c r="M30" s="29">
        <f>M162+M190+M193</f>
        <v>444196</v>
      </c>
    </row>
    <row r="31" spans="1:13" s="28" customFormat="1" ht="12" customHeight="1">
      <c r="A31" s="439" t="s">
        <v>39</v>
      </c>
      <c r="B31" s="439"/>
      <c r="C31" s="29">
        <v>2231</v>
      </c>
      <c r="D31" s="29"/>
      <c r="E31" s="29">
        <v>5352</v>
      </c>
      <c r="F31" s="29"/>
      <c r="G31" s="29">
        <v>98.28</v>
      </c>
      <c r="H31" s="31"/>
      <c r="I31" s="29" t="s">
        <v>19</v>
      </c>
      <c r="J31" s="31"/>
      <c r="K31" s="29" t="s">
        <v>19</v>
      </c>
      <c r="L31" s="29"/>
      <c r="M31" s="29">
        <f>M170+M173+M180+M182+M192</f>
        <v>591133</v>
      </c>
    </row>
    <row r="32" spans="1:13" s="28" customFormat="1" ht="12" customHeight="1">
      <c r="A32" s="439" t="s">
        <v>40</v>
      </c>
      <c r="B32" s="439"/>
      <c r="C32" s="29">
        <v>2204</v>
      </c>
      <c r="D32" s="29"/>
      <c r="E32" s="29">
        <v>4231</v>
      </c>
      <c r="F32" s="29"/>
      <c r="G32" s="29">
        <v>96.09</v>
      </c>
      <c r="H32" s="31"/>
      <c r="I32" s="29" t="s">
        <v>19</v>
      </c>
      <c r="J32" s="31"/>
      <c r="K32" s="29" t="s">
        <v>19</v>
      </c>
      <c r="L32" s="29"/>
      <c r="M32" s="29">
        <f>M33+M34+M35</f>
        <v>3258615</v>
      </c>
    </row>
    <row r="33" spans="2:13" s="28" customFormat="1" ht="12" customHeight="1">
      <c r="B33" s="81" t="s">
        <v>41</v>
      </c>
      <c r="C33" s="29">
        <v>2202</v>
      </c>
      <c r="D33" s="29"/>
      <c r="E33" s="29">
        <v>1660</v>
      </c>
      <c r="F33" s="29"/>
      <c r="G33" s="29">
        <v>95</v>
      </c>
      <c r="H33" s="31"/>
      <c r="I33" s="29" t="s">
        <v>19</v>
      </c>
      <c r="J33" s="31"/>
      <c r="K33" s="29" t="s">
        <v>19</v>
      </c>
      <c r="L33" s="29"/>
      <c r="M33" s="29">
        <f>M206</f>
        <v>101910</v>
      </c>
    </row>
    <row r="34" spans="2:13" s="28" customFormat="1" ht="12" customHeight="1">
      <c r="B34" s="81" t="s">
        <v>42</v>
      </c>
      <c r="C34" s="29">
        <v>2536</v>
      </c>
      <c r="D34" s="29"/>
      <c r="E34" s="29">
        <v>17480</v>
      </c>
      <c r="F34" s="29"/>
      <c r="G34" s="29">
        <v>93.43</v>
      </c>
      <c r="H34" s="31"/>
      <c r="I34" s="29" t="s">
        <v>19</v>
      </c>
      <c r="J34" s="31"/>
      <c r="K34" s="29" t="s">
        <v>19</v>
      </c>
      <c r="L34" s="29"/>
      <c r="M34" s="29">
        <f>M200+M201+M203+M207</f>
        <v>52666</v>
      </c>
    </row>
    <row r="35" spans="2:13" s="28" customFormat="1" ht="12" customHeight="1">
      <c r="B35" s="84" t="s">
        <v>43</v>
      </c>
      <c r="C35" s="37">
        <v>2190</v>
      </c>
      <c r="D35" s="37"/>
      <c r="E35" s="37">
        <v>6066</v>
      </c>
      <c r="F35" s="37"/>
      <c r="G35" s="37">
        <v>96.37</v>
      </c>
      <c r="H35" s="39"/>
      <c r="I35" s="37" t="s">
        <v>19</v>
      </c>
      <c r="J35" s="39"/>
      <c r="K35" s="37" t="s">
        <v>19</v>
      </c>
      <c r="L35" s="37"/>
      <c r="M35" s="37">
        <f>M198+M199+M202+M204+M205+M208</f>
        <v>3104039</v>
      </c>
    </row>
    <row r="36" spans="1:13" s="28" customFormat="1" ht="12" customHeight="1">
      <c r="A36" s="441"/>
      <c r="B36" s="441"/>
      <c r="C36" s="441"/>
      <c r="D36" s="441"/>
      <c r="E36" s="441"/>
      <c r="F36" s="441"/>
      <c r="G36" s="441"/>
      <c r="H36" s="441"/>
      <c r="I36" s="441"/>
      <c r="J36" s="441"/>
      <c r="K36" s="441"/>
      <c r="L36" s="441"/>
      <c r="M36" s="441"/>
    </row>
    <row r="37" spans="1:13" s="24" customFormat="1" ht="12" customHeight="1">
      <c r="A37" s="438" t="s">
        <v>44</v>
      </c>
      <c r="B37" s="438"/>
      <c r="C37" s="21">
        <v>2390</v>
      </c>
      <c r="D37" s="21"/>
      <c r="E37" s="21">
        <v>2730</v>
      </c>
      <c r="F37" s="21"/>
      <c r="G37" s="21">
        <v>93.91</v>
      </c>
      <c r="H37" s="23"/>
      <c r="I37" s="21" t="s">
        <v>19</v>
      </c>
      <c r="J37" s="23"/>
      <c r="K37" s="21" t="s">
        <v>19</v>
      </c>
      <c r="L37" s="21"/>
      <c r="M37" s="21">
        <f>M38+M39</f>
        <v>9183347</v>
      </c>
    </row>
    <row r="38" spans="1:13" s="28" customFormat="1" ht="12" customHeight="1">
      <c r="A38" s="439" t="s">
        <v>45</v>
      </c>
      <c r="B38" s="439"/>
      <c r="C38" s="29">
        <v>2419</v>
      </c>
      <c r="D38" s="29"/>
      <c r="E38" s="29">
        <v>2752</v>
      </c>
      <c r="F38" s="29"/>
      <c r="G38" s="29">
        <v>94.59</v>
      </c>
      <c r="H38" s="31"/>
      <c r="I38" s="29" t="s">
        <v>19</v>
      </c>
      <c r="J38" s="31"/>
      <c r="K38" s="29" t="s">
        <v>19</v>
      </c>
      <c r="L38" s="29"/>
      <c r="M38" s="29">
        <f>M211+M212+M214+M215+M217+M220+M223+M224+M227+M228</f>
        <v>8173144</v>
      </c>
    </row>
    <row r="39" spans="1:13" s="28" customFormat="1" ht="12" customHeight="1">
      <c r="A39" s="440" t="s">
        <v>46</v>
      </c>
      <c r="B39" s="440"/>
      <c r="C39" s="37">
        <v>2194</v>
      </c>
      <c r="D39" s="37"/>
      <c r="E39" s="37">
        <v>5379</v>
      </c>
      <c r="F39" s="37"/>
      <c r="G39" s="37">
        <v>88.64</v>
      </c>
      <c r="H39" s="39"/>
      <c r="I39" s="37" t="s">
        <v>19</v>
      </c>
      <c r="J39" s="39"/>
      <c r="K39" s="37" t="s">
        <v>19</v>
      </c>
      <c r="L39" s="37"/>
      <c r="M39" s="37">
        <f>+M213+M163+M218+M226</f>
        <v>1010203</v>
      </c>
    </row>
    <row r="40" spans="1:13" s="28" customFormat="1" ht="12" customHeight="1">
      <c r="A40" s="441"/>
      <c r="B40" s="441"/>
      <c r="C40" s="441"/>
      <c r="D40" s="441"/>
      <c r="E40" s="441"/>
      <c r="F40" s="441"/>
      <c r="G40" s="441"/>
      <c r="H40" s="441"/>
      <c r="I40" s="441"/>
      <c r="J40" s="441"/>
      <c r="K40" s="441"/>
      <c r="L40" s="441"/>
      <c r="M40" s="441"/>
    </row>
    <row r="41" spans="1:13" s="24" customFormat="1" ht="12" customHeight="1">
      <c r="A41" s="438" t="s">
        <v>47</v>
      </c>
      <c r="B41" s="438"/>
      <c r="C41" s="21">
        <v>4241</v>
      </c>
      <c r="D41" s="21"/>
      <c r="E41" s="21">
        <v>4236</v>
      </c>
      <c r="F41" s="21"/>
      <c r="G41" s="21">
        <v>74.57</v>
      </c>
      <c r="H41" s="23"/>
      <c r="I41" s="21" t="s">
        <v>19</v>
      </c>
      <c r="J41" s="23"/>
      <c r="K41" s="21" t="s">
        <v>19</v>
      </c>
      <c r="L41" s="21"/>
      <c r="M41" s="21">
        <f>M42+M43+M47</f>
        <v>-32905126</v>
      </c>
    </row>
    <row r="42" spans="1:13" s="28" customFormat="1" ht="12" customHeight="1">
      <c r="A42" s="439" t="s">
        <v>48</v>
      </c>
      <c r="B42" s="439"/>
      <c r="C42" s="29">
        <v>4920</v>
      </c>
      <c r="D42" s="29"/>
      <c r="E42" s="29">
        <v>2885</v>
      </c>
      <c r="F42" s="29"/>
      <c r="G42" s="29">
        <v>72.39</v>
      </c>
      <c r="H42" s="31"/>
      <c r="I42" s="29" t="s">
        <v>19</v>
      </c>
      <c r="J42" s="31"/>
      <c r="K42" s="29" t="s">
        <v>19</v>
      </c>
      <c r="L42" s="29"/>
      <c r="M42" s="29">
        <f>M89+M99+M100+M102+M104+M105+M106+M110+M111+M114+M116+M119+M121+M125+M127+M131+M132+M136+M139+M143+M147+M151+M152</f>
        <v>-34711358</v>
      </c>
    </row>
    <row r="43" spans="1:13" s="28" customFormat="1" ht="12" customHeight="1">
      <c r="A43" s="439" t="s">
        <v>49</v>
      </c>
      <c r="B43" s="439"/>
      <c r="C43" s="29">
        <v>3018</v>
      </c>
      <c r="D43" s="29"/>
      <c r="E43" s="29">
        <v>2575</v>
      </c>
      <c r="F43" s="29"/>
      <c r="G43" s="29">
        <v>83.84</v>
      </c>
      <c r="H43" s="31"/>
      <c r="I43" s="29" t="s">
        <v>19</v>
      </c>
      <c r="J43" s="31"/>
      <c r="K43" s="29" t="s">
        <v>19</v>
      </c>
      <c r="L43" s="29"/>
      <c r="M43" s="29">
        <f>M44+M45+M46</f>
        <v>1575624</v>
      </c>
    </row>
    <row r="44" spans="2:13" s="28" customFormat="1" ht="12" customHeight="1">
      <c r="B44" s="81" t="s">
        <v>50</v>
      </c>
      <c r="C44" s="29">
        <v>3531</v>
      </c>
      <c r="D44" s="29"/>
      <c r="E44" s="29">
        <v>4584</v>
      </c>
      <c r="F44" s="29"/>
      <c r="G44" s="29">
        <v>78.36</v>
      </c>
      <c r="H44" s="31"/>
      <c r="I44" s="29" t="s">
        <v>19</v>
      </c>
      <c r="J44" s="31"/>
      <c r="K44" s="29" t="s">
        <v>19</v>
      </c>
      <c r="L44" s="29"/>
      <c r="M44" s="29">
        <f>M90+M94+M101+M117+M219+M123+M221+M128+M141+M145+M148</f>
        <v>-1045473</v>
      </c>
    </row>
    <row r="45" spans="2:13" s="28" customFormat="1" ht="12" customHeight="1">
      <c r="B45" s="81" t="s">
        <v>51</v>
      </c>
      <c r="C45" s="29">
        <v>2558</v>
      </c>
      <c r="D45" s="29"/>
      <c r="E45" s="29">
        <v>4197</v>
      </c>
      <c r="F45" s="29"/>
      <c r="G45" s="29">
        <v>91.28</v>
      </c>
      <c r="H45" s="31"/>
      <c r="I45" s="29" t="s">
        <v>19</v>
      </c>
      <c r="J45" s="31"/>
      <c r="K45" s="29" t="s">
        <v>19</v>
      </c>
      <c r="L45" s="29"/>
      <c r="M45" s="29">
        <f>M92+M103+M112+M120+M135+M137+M146+M153</f>
        <v>1888258</v>
      </c>
    </row>
    <row r="46" spans="1:13" s="28" customFormat="1" ht="12" customHeight="1">
      <c r="A46" s="82"/>
      <c r="B46" s="83" t="s">
        <v>52</v>
      </c>
      <c r="C46" s="29">
        <v>2050</v>
      </c>
      <c r="D46" s="29"/>
      <c r="E46" s="29">
        <v>18316</v>
      </c>
      <c r="F46" s="29"/>
      <c r="G46" s="29">
        <v>100</v>
      </c>
      <c r="H46" s="31"/>
      <c r="I46" s="29" t="s">
        <v>19</v>
      </c>
      <c r="J46" s="31"/>
      <c r="K46" s="29" t="s">
        <v>19</v>
      </c>
      <c r="L46" s="29"/>
      <c r="M46" s="29">
        <f>M96+M108+M109+M149</f>
        <v>732839</v>
      </c>
    </row>
    <row r="47" spans="1:13" s="28" customFormat="1" ht="12" customHeight="1">
      <c r="A47" s="439" t="s">
        <v>53</v>
      </c>
      <c r="B47" s="439"/>
      <c r="C47" s="29">
        <v>2788</v>
      </c>
      <c r="D47" s="29"/>
      <c r="E47" s="29">
        <v>6655</v>
      </c>
      <c r="F47" s="29"/>
      <c r="G47" s="29">
        <v>81.27</v>
      </c>
      <c r="H47" s="31"/>
      <c r="I47" s="29" t="s">
        <v>19</v>
      </c>
      <c r="J47" s="31"/>
      <c r="K47" s="29" t="s">
        <v>19</v>
      </c>
      <c r="L47" s="29"/>
      <c r="M47" s="29">
        <f>M48+M49+M50</f>
        <v>230608</v>
      </c>
    </row>
    <row r="48" spans="2:13" s="28" customFormat="1" ht="12" customHeight="1">
      <c r="B48" s="81" t="s">
        <v>54</v>
      </c>
      <c r="C48" s="29">
        <v>2335</v>
      </c>
      <c r="D48" s="29"/>
      <c r="E48" s="29">
        <v>7156</v>
      </c>
      <c r="F48" s="29"/>
      <c r="G48" s="29">
        <v>91.49</v>
      </c>
      <c r="H48" s="31"/>
      <c r="I48" s="29" t="s">
        <v>19</v>
      </c>
      <c r="J48" s="31"/>
      <c r="K48" s="29" t="s">
        <v>19</v>
      </c>
      <c r="L48" s="29"/>
      <c r="M48" s="29">
        <f>+M85+M86+M98+M118+M129</f>
        <v>492970</v>
      </c>
    </row>
    <row r="49" spans="2:13" s="28" customFormat="1" ht="12" customHeight="1">
      <c r="B49" s="81" t="s">
        <v>55</v>
      </c>
      <c r="C49" s="29">
        <v>2354</v>
      </c>
      <c r="D49" s="29"/>
      <c r="E49" s="29">
        <v>3169</v>
      </c>
      <c r="F49" s="29"/>
      <c r="G49" s="29">
        <v>92.28</v>
      </c>
      <c r="H49" s="31"/>
      <c r="I49" s="29" t="s">
        <v>19</v>
      </c>
      <c r="J49" s="31"/>
      <c r="K49" s="29" t="s">
        <v>19</v>
      </c>
      <c r="L49" s="29"/>
      <c r="M49" s="29">
        <f>M88+M91+M113+M115+M130+M134+M140+M144</f>
        <v>1040763</v>
      </c>
    </row>
    <row r="50" spans="2:13" s="28" customFormat="1" ht="12" customHeight="1">
      <c r="B50" s="84" t="s">
        <v>56</v>
      </c>
      <c r="C50" s="37">
        <v>3073</v>
      </c>
      <c r="D50" s="37"/>
      <c r="E50" s="37">
        <v>4133</v>
      </c>
      <c r="F50" s="37"/>
      <c r="G50" s="37">
        <v>76.45</v>
      </c>
      <c r="H50" s="39"/>
      <c r="I50" s="37" t="s">
        <v>19</v>
      </c>
      <c r="J50" s="39"/>
      <c r="K50" s="37" t="s">
        <v>19</v>
      </c>
      <c r="L50" s="37"/>
      <c r="M50" s="37">
        <f>M84+M93+M107+M122+M133+M138+M150</f>
        <v>-1303125</v>
      </c>
    </row>
    <row r="51" spans="1:13" s="28" customFormat="1" ht="12" customHeight="1">
      <c r="A51" s="441"/>
      <c r="B51" s="441"/>
      <c r="C51" s="441"/>
      <c r="D51" s="441"/>
      <c r="E51" s="441"/>
      <c r="F51" s="441"/>
      <c r="G51" s="441"/>
      <c r="H51" s="441"/>
      <c r="I51" s="441"/>
      <c r="J51" s="441"/>
      <c r="K51" s="441"/>
      <c r="L51" s="441"/>
      <c r="M51" s="441"/>
    </row>
    <row r="52" spans="1:13" s="24" customFormat="1" ht="12" customHeight="1">
      <c r="A52" s="438" t="s">
        <v>57</v>
      </c>
      <c r="B52" s="438"/>
      <c r="C52" s="21">
        <v>3254</v>
      </c>
      <c r="D52" s="21"/>
      <c r="E52" s="21">
        <v>2866</v>
      </c>
      <c r="F52" s="21"/>
      <c r="G52" s="21">
        <v>81.19</v>
      </c>
      <c r="H52" s="23"/>
      <c r="I52" s="21" t="s">
        <v>19</v>
      </c>
      <c r="J52" s="23"/>
      <c r="K52" s="21" t="s">
        <v>19</v>
      </c>
      <c r="L52" s="21"/>
      <c r="M52" s="21">
        <f>M53+M54+M55</f>
        <v>571612</v>
      </c>
    </row>
    <row r="53" spans="1:13" s="28" customFormat="1" ht="12" customHeight="1">
      <c r="A53" s="439" t="s">
        <v>58</v>
      </c>
      <c r="B53" s="439"/>
      <c r="C53" s="29">
        <v>3551</v>
      </c>
      <c r="D53" s="29"/>
      <c r="E53" s="29">
        <v>5423</v>
      </c>
      <c r="F53" s="29"/>
      <c r="G53" s="29">
        <v>86.66</v>
      </c>
      <c r="H53" s="31"/>
      <c r="I53" s="29" t="s">
        <v>19</v>
      </c>
      <c r="J53" s="31"/>
      <c r="K53" s="29" t="s">
        <v>19</v>
      </c>
      <c r="L53" s="29"/>
      <c r="M53" s="29">
        <f>M59+M66+M72+M81</f>
        <v>-642915</v>
      </c>
    </row>
    <row r="54" spans="1:13" s="28" customFormat="1" ht="12" customHeight="1">
      <c r="A54" s="439" t="s">
        <v>59</v>
      </c>
      <c r="B54" s="439"/>
      <c r="C54" s="29">
        <v>3132</v>
      </c>
      <c r="D54" s="29"/>
      <c r="E54" s="29">
        <v>4577</v>
      </c>
      <c r="F54" s="29"/>
      <c r="G54" s="29">
        <v>76.58</v>
      </c>
      <c r="H54" s="31"/>
      <c r="I54" s="29" t="s">
        <v>19</v>
      </c>
      <c r="J54" s="31"/>
      <c r="K54" s="29" t="s">
        <v>19</v>
      </c>
      <c r="L54" s="29"/>
      <c r="M54" s="29">
        <f>M87+M58+M60+M95+M97+M64+M67+M68+M69+M124+M126+M70+M71+M75+M76+M77+M142+M79+M80</f>
        <v>549263</v>
      </c>
    </row>
    <row r="55" spans="1:13" s="28" customFormat="1" ht="12" customHeight="1">
      <c r="A55" s="440" t="s">
        <v>60</v>
      </c>
      <c r="B55" s="440"/>
      <c r="C55" s="37">
        <v>2790</v>
      </c>
      <c r="D55" s="37"/>
      <c r="E55" s="37">
        <v>4533</v>
      </c>
      <c r="F55" s="37"/>
      <c r="G55" s="37">
        <v>86.75</v>
      </c>
      <c r="H55" s="39"/>
      <c r="I55" s="37" t="s">
        <v>19</v>
      </c>
      <c r="J55" s="39"/>
      <c r="K55" s="37" t="s">
        <v>19</v>
      </c>
      <c r="L55" s="37"/>
      <c r="M55" s="37">
        <f>M61+M62+M63+M65+M73+M74+M78</f>
        <v>665264</v>
      </c>
    </row>
    <row r="56" spans="1:13" s="28" customFormat="1" ht="12" customHeight="1">
      <c r="A56" s="441"/>
      <c r="B56" s="441"/>
      <c r="C56" s="441"/>
      <c r="D56" s="441"/>
      <c r="E56" s="441"/>
      <c r="F56" s="441"/>
      <c r="G56" s="441"/>
      <c r="H56" s="441"/>
      <c r="I56" s="441"/>
      <c r="J56" s="441"/>
      <c r="K56" s="441"/>
      <c r="L56" s="441"/>
      <c r="M56" s="441"/>
    </row>
    <row r="57" spans="1:13" s="24" customFormat="1" ht="12" customHeight="1">
      <c r="A57" s="438" t="s">
        <v>61</v>
      </c>
      <c r="B57" s="438"/>
      <c r="C57" s="25">
        <v>3315</v>
      </c>
      <c r="D57" s="25"/>
      <c r="E57" s="25">
        <v>2676</v>
      </c>
      <c r="F57" s="25"/>
      <c r="G57" s="25">
        <v>80.76</v>
      </c>
      <c r="H57" s="27"/>
      <c r="I57" s="27" t="s">
        <v>19</v>
      </c>
      <c r="J57" s="27"/>
      <c r="K57" s="25" t="s">
        <v>19</v>
      </c>
      <c r="L57" s="25"/>
      <c r="M57" s="25">
        <f>SUM(M58:M81)</f>
        <v>50377</v>
      </c>
    </row>
    <row r="58" spans="1:13" s="28" customFormat="1" ht="12" customHeight="1">
      <c r="A58" s="439" t="s">
        <v>62</v>
      </c>
      <c r="B58" s="439"/>
      <c r="C58" s="29">
        <v>2535.7888283378747</v>
      </c>
      <c r="D58" s="29"/>
      <c r="E58" s="29">
        <v>529.0059582197999</v>
      </c>
      <c r="F58" s="29"/>
      <c r="G58" s="29">
        <v>90</v>
      </c>
      <c r="H58" s="31"/>
      <c r="I58" s="31">
        <v>82</v>
      </c>
      <c r="J58" s="31"/>
      <c r="K58" s="29">
        <v>45</v>
      </c>
      <c r="L58" s="29"/>
      <c r="M58" s="29">
        <v>145379</v>
      </c>
    </row>
    <row r="59" spans="1:13" s="28" customFormat="1" ht="12" customHeight="1">
      <c r="A59" s="439" t="s">
        <v>63</v>
      </c>
      <c r="B59" s="439"/>
      <c r="C59" s="29">
        <v>3247.894684761097</v>
      </c>
      <c r="D59" s="29"/>
      <c r="E59" s="29">
        <v>2517.5368080294043</v>
      </c>
      <c r="F59" s="29"/>
      <c r="G59" s="29">
        <v>85</v>
      </c>
      <c r="H59" s="31"/>
      <c r="I59" s="31">
        <v>99.97</v>
      </c>
      <c r="J59" s="31"/>
      <c r="K59" s="29">
        <v>57</v>
      </c>
      <c r="L59" s="29"/>
      <c r="M59" s="29">
        <v>-79517</v>
      </c>
    </row>
    <row r="60" spans="1:13" s="28" customFormat="1" ht="12" customHeight="1">
      <c r="A60" s="439" t="s">
        <v>64</v>
      </c>
      <c r="B60" s="439"/>
      <c r="C60" s="29">
        <v>3456.0234505862645</v>
      </c>
      <c r="D60" s="29"/>
      <c r="E60" s="29">
        <v>245.78028475711852</v>
      </c>
      <c r="F60" s="29"/>
      <c r="G60" s="29">
        <v>70</v>
      </c>
      <c r="H60" s="31"/>
      <c r="I60" s="31">
        <v>105.72</v>
      </c>
      <c r="J60" s="31"/>
      <c r="K60" s="29">
        <v>60</v>
      </c>
      <c r="L60" s="29"/>
      <c r="M60" s="29">
        <v>-14626</v>
      </c>
    </row>
    <row r="61" spans="1:13" s="28" customFormat="1" ht="12" customHeight="1">
      <c r="A61" s="439" t="s">
        <v>65</v>
      </c>
      <c r="B61" s="439"/>
      <c r="C61" s="29">
        <v>2360.191891891892</v>
      </c>
      <c r="D61" s="29"/>
      <c r="E61" s="29">
        <v>10816.340486486488</v>
      </c>
      <c r="F61" s="29"/>
      <c r="G61" s="29">
        <v>100</v>
      </c>
      <c r="H61" s="31"/>
      <c r="I61" s="31">
        <v>65.02</v>
      </c>
      <c r="J61" s="31"/>
      <c r="K61" s="86">
        <v>33</v>
      </c>
      <c r="L61" s="86"/>
      <c r="M61" s="29">
        <v>42102</v>
      </c>
    </row>
    <row r="62" spans="1:13" s="28" customFormat="1" ht="12" customHeight="1">
      <c r="A62" s="439" t="s">
        <v>66</v>
      </c>
      <c r="B62" s="439"/>
      <c r="C62" s="29">
        <v>1956.2918660287082</v>
      </c>
      <c r="D62" s="29"/>
      <c r="E62" s="29">
        <v>11924.616698564594</v>
      </c>
      <c r="F62" s="30">
        <v>5</v>
      </c>
      <c r="G62" s="29">
        <v>100</v>
      </c>
      <c r="H62" s="31"/>
      <c r="I62" s="31">
        <v>55.26</v>
      </c>
      <c r="J62" s="31"/>
      <c r="K62" s="86">
        <v>27</v>
      </c>
      <c r="L62" s="86"/>
      <c r="M62" s="29">
        <v>114133</v>
      </c>
    </row>
    <row r="63" spans="1:13" s="28" customFormat="1" ht="12" customHeight="1">
      <c r="A63" s="442" t="s">
        <v>67</v>
      </c>
      <c r="B63" s="442"/>
      <c r="C63" s="29">
        <v>2208.1731927710844</v>
      </c>
      <c r="D63" s="29"/>
      <c r="E63" s="29">
        <v>10937.7215060241</v>
      </c>
      <c r="F63" s="29"/>
      <c r="G63" s="29">
        <v>100</v>
      </c>
      <c r="H63" s="31"/>
      <c r="I63" s="31">
        <v>64.81</v>
      </c>
      <c r="J63" s="31"/>
      <c r="K63" s="29">
        <v>33</v>
      </c>
      <c r="L63" s="29"/>
      <c r="M63" s="29">
        <v>207633</v>
      </c>
    </row>
    <row r="64" spans="1:13" s="28" customFormat="1" ht="12" customHeight="1">
      <c r="A64" s="439" t="s">
        <v>68</v>
      </c>
      <c r="B64" s="439"/>
      <c r="C64" s="29">
        <v>2224.2883845126835</v>
      </c>
      <c r="D64" s="29"/>
      <c r="E64" s="29">
        <v>1408.6878638184248</v>
      </c>
      <c r="F64" s="29"/>
      <c r="G64" s="29">
        <v>70</v>
      </c>
      <c r="H64" s="31"/>
      <c r="I64" s="31">
        <v>83.07</v>
      </c>
      <c r="J64" s="31"/>
      <c r="K64" s="29">
        <v>45</v>
      </c>
      <c r="L64" s="29"/>
      <c r="M64" s="29">
        <v>68908</v>
      </c>
    </row>
    <row r="65" spans="1:13" s="28" customFormat="1" ht="12" customHeight="1">
      <c r="A65" s="439" t="s">
        <v>69</v>
      </c>
      <c r="B65" s="439"/>
      <c r="C65" s="29">
        <v>3143.2623786407767</v>
      </c>
      <c r="D65" s="29"/>
      <c r="E65" s="29">
        <v>1026.931645631068</v>
      </c>
      <c r="F65" s="29"/>
      <c r="G65" s="29">
        <v>80</v>
      </c>
      <c r="H65" s="31"/>
      <c r="I65" s="31">
        <v>93.95</v>
      </c>
      <c r="J65" s="31"/>
      <c r="K65" s="29">
        <v>53</v>
      </c>
      <c r="L65" s="29"/>
      <c r="M65" s="29">
        <v>0</v>
      </c>
    </row>
    <row r="66" spans="1:13" s="28" customFormat="1" ht="12" customHeight="1">
      <c r="A66" s="439" t="s">
        <v>70</v>
      </c>
      <c r="B66" s="439"/>
      <c r="C66" s="29">
        <v>4525.678725291435</v>
      </c>
      <c r="D66" s="29"/>
      <c r="E66" s="29">
        <v>1378.3354827673597</v>
      </c>
      <c r="F66" s="29"/>
      <c r="G66" s="29">
        <v>85</v>
      </c>
      <c r="H66" s="31"/>
      <c r="I66" s="31">
        <v>114.57</v>
      </c>
      <c r="J66" s="31"/>
      <c r="K66" s="29">
        <v>66</v>
      </c>
      <c r="L66" s="29"/>
      <c r="M66" s="29">
        <v>-1234383</v>
      </c>
    </row>
    <row r="67" spans="1:13" s="28" customFormat="1" ht="12" customHeight="1">
      <c r="A67" s="439" t="s">
        <v>71</v>
      </c>
      <c r="B67" s="439"/>
      <c r="C67" s="29">
        <v>2500.560482302606</v>
      </c>
      <c r="D67" s="29"/>
      <c r="E67" s="29">
        <v>2726.621540256709</v>
      </c>
      <c r="F67" s="29"/>
      <c r="G67" s="29">
        <v>85</v>
      </c>
      <c r="H67" s="31"/>
      <c r="I67" s="31">
        <v>85.4</v>
      </c>
      <c r="J67" s="31"/>
      <c r="K67" s="29">
        <v>47</v>
      </c>
      <c r="L67" s="29"/>
      <c r="M67" s="29">
        <v>436250</v>
      </c>
    </row>
    <row r="68" spans="1:13" s="28" customFormat="1" ht="12" customHeight="1">
      <c r="A68" s="439" t="s">
        <v>72</v>
      </c>
      <c r="B68" s="439"/>
      <c r="C68" s="29">
        <v>2378.664654226125</v>
      </c>
      <c r="D68" s="29"/>
      <c r="E68" s="29">
        <v>1778.0203732162456</v>
      </c>
      <c r="F68" s="29"/>
      <c r="G68" s="29">
        <v>70</v>
      </c>
      <c r="H68" s="31"/>
      <c r="I68" s="31">
        <v>89.73</v>
      </c>
      <c r="J68" s="31"/>
      <c r="K68" s="29">
        <v>50</v>
      </c>
      <c r="L68" s="29"/>
      <c r="M68" s="29">
        <v>0</v>
      </c>
    </row>
    <row r="69" spans="1:13" s="28" customFormat="1" ht="12" customHeight="1">
      <c r="A69" s="439" t="s">
        <v>73</v>
      </c>
      <c r="B69" s="439"/>
      <c r="C69" s="29">
        <v>2179.907829839704</v>
      </c>
      <c r="D69" s="29"/>
      <c r="E69" s="29">
        <v>1729.1916892725033</v>
      </c>
      <c r="F69" s="29"/>
      <c r="G69" s="29">
        <v>90</v>
      </c>
      <c r="H69" s="31"/>
      <c r="I69" s="31">
        <v>85.27</v>
      </c>
      <c r="J69" s="31"/>
      <c r="K69" s="29">
        <v>47</v>
      </c>
      <c r="L69" s="29"/>
      <c r="M69" s="29">
        <v>160461</v>
      </c>
    </row>
    <row r="70" spans="1:13" s="28" customFormat="1" ht="12" customHeight="1">
      <c r="A70" s="439" t="s">
        <v>74</v>
      </c>
      <c r="B70" s="439"/>
      <c r="C70" s="29">
        <v>4343.765310523289</v>
      </c>
      <c r="D70" s="29"/>
      <c r="E70" s="29">
        <v>2817.779459459459</v>
      </c>
      <c r="F70" s="29"/>
      <c r="G70" s="29">
        <v>70</v>
      </c>
      <c r="H70" s="31"/>
      <c r="I70" s="31">
        <v>123.04</v>
      </c>
      <c r="J70" s="31"/>
      <c r="K70" s="29">
        <v>70</v>
      </c>
      <c r="L70" s="29"/>
      <c r="M70" s="29">
        <v>-1130071</v>
      </c>
    </row>
    <row r="71" spans="1:13" s="28" customFormat="1" ht="12" customHeight="1">
      <c r="A71" s="439" t="s">
        <v>75</v>
      </c>
      <c r="B71" s="439"/>
      <c r="C71" s="29">
        <v>2421.9870550161813</v>
      </c>
      <c r="D71" s="29"/>
      <c r="E71" s="29">
        <v>9906.681747572815</v>
      </c>
      <c r="F71" s="29"/>
      <c r="G71" s="29">
        <v>100</v>
      </c>
      <c r="H71" s="31"/>
      <c r="I71" s="31">
        <v>73.81</v>
      </c>
      <c r="J71" s="31"/>
      <c r="K71" s="29">
        <v>39</v>
      </c>
      <c r="L71" s="29"/>
      <c r="M71" s="29">
        <v>134951</v>
      </c>
    </row>
    <row r="72" spans="1:13" s="28" customFormat="1" ht="12" customHeight="1">
      <c r="A72" s="439" t="s">
        <v>76</v>
      </c>
      <c r="B72" s="439"/>
      <c r="C72" s="29">
        <v>2524.9779241793804</v>
      </c>
      <c r="D72" s="29"/>
      <c r="E72" s="29">
        <v>3296.60351595007</v>
      </c>
      <c r="F72" s="29"/>
      <c r="G72" s="29">
        <v>88</v>
      </c>
      <c r="H72" s="31"/>
      <c r="I72" s="31">
        <v>95.06</v>
      </c>
      <c r="J72" s="31"/>
      <c r="K72" s="29">
        <v>53</v>
      </c>
      <c r="L72" s="29"/>
      <c r="M72" s="29">
        <v>383619</v>
      </c>
    </row>
    <row r="73" spans="1:13" s="28" customFormat="1" ht="12" customHeight="1">
      <c r="A73" s="439" t="s">
        <v>77</v>
      </c>
      <c r="B73" s="439"/>
      <c r="C73" s="29">
        <v>2570.713564213564</v>
      </c>
      <c r="D73" s="29"/>
      <c r="E73" s="29">
        <v>3072.445829725829</v>
      </c>
      <c r="F73" s="29"/>
      <c r="G73" s="29">
        <v>95</v>
      </c>
      <c r="H73" s="31"/>
      <c r="I73" s="31">
        <v>85.06</v>
      </c>
      <c r="J73" s="31"/>
      <c r="K73" s="29">
        <v>47</v>
      </c>
      <c r="L73" s="29"/>
      <c r="M73" s="29">
        <v>106818</v>
      </c>
    </row>
    <row r="74" spans="1:13" s="28" customFormat="1" ht="12" customHeight="1">
      <c r="A74" s="439" t="s">
        <v>78</v>
      </c>
      <c r="B74" s="439"/>
      <c r="C74" s="29">
        <v>2210.0778301886794</v>
      </c>
      <c r="D74" s="29"/>
      <c r="E74" s="29">
        <v>11394.033537735848</v>
      </c>
      <c r="F74" s="29"/>
      <c r="G74" s="29">
        <v>100</v>
      </c>
      <c r="H74" s="31"/>
      <c r="I74" s="31">
        <v>44.9</v>
      </c>
      <c r="J74" s="31"/>
      <c r="K74" s="29">
        <v>20</v>
      </c>
      <c r="L74" s="29"/>
      <c r="M74" s="29">
        <v>160816</v>
      </c>
    </row>
    <row r="75" spans="1:13" s="28" customFormat="1" ht="12" customHeight="1">
      <c r="A75" s="439" t="s">
        <v>79</v>
      </c>
      <c r="B75" s="439"/>
      <c r="C75" s="29">
        <v>3153.9864309210525</v>
      </c>
      <c r="D75" s="29"/>
      <c r="E75" s="29">
        <v>1022.597397203947</v>
      </c>
      <c r="F75" s="29"/>
      <c r="G75" s="29">
        <v>78</v>
      </c>
      <c r="H75" s="31"/>
      <c r="I75" s="31">
        <v>100.9</v>
      </c>
      <c r="J75" s="31"/>
      <c r="K75" s="29">
        <v>57</v>
      </c>
      <c r="L75" s="29"/>
      <c r="M75" s="29">
        <v>0</v>
      </c>
    </row>
    <row r="76" spans="1:13" s="28" customFormat="1" ht="12" customHeight="1">
      <c r="A76" s="439" t="s">
        <v>80</v>
      </c>
      <c r="B76" s="439"/>
      <c r="C76" s="29">
        <v>3469.1648706896553</v>
      </c>
      <c r="D76" s="29"/>
      <c r="E76" s="29">
        <v>5592.337234195404</v>
      </c>
      <c r="F76" s="29"/>
      <c r="G76" s="29">
        <v>75</v>
      </c>
      <c r="H76" s="31"/>
      <c r="I76" s="31">
        <v>97.85</v>
      </c>
      <c r="J76" s="31"/>
      <c r="K76" s="29">
        <v>55</v>
      </c>
      <c r="L76" s="29"/>
      <c r="M76" s="29">
        <v>27038</v>
      </c>
    </row>
    <row r="77" spans="1:13" s="28" customFormat="1" ht="12" customHeight="1">
      <c r="A77" s="439" t="s">
        <v>81</v>
      </c>
      <c r="B77" s="439"/>
      <c r="C77" s="29">
        <v>2197.3585022755483</v>
      </c>
      <c r="D77" s="29"/>
      <c r="E77" s="29">
        <v>5597.320964004964</v>
      </c>
      <c r="F77" s="29"/>
      <c r="G77" s="29">
        <v>85</v>
      </c>
      <c r="H77" s="31"/>
      <c r="I77" s="31">
        <v>84.5</v>
      </c>
      <c r="J77" s="31"/>
      <c r="K77" s="29">
        <v>46</v>
      </c>
      <c r="L77" s="29"/>
      <c r="M77" s="29">
        <v>334581</v>
      </c>
    </row>
    <row r="78" spans="1:13" s="28" customFormat="1" ht="12" customHeight="1">
      <c r="A78" s="439" t="s">
        <v>82</v>
      </c>
      <c r="B78" s="439"/>
      <c r="C78" s="29">
        <v>2766.1992882562276</v>
      </c>
      <c r="D78" s="29"/>
      <c r="E78" s="29">
        <v>11466.663167259787</v>
      </c>
      <c r="F78" s="29"/>
      <c r="G78" s="29">
        <v>100</v>
      </c>
      <c r="H78" s="31"/>
      <c r="I78" s="31">
        <v>78.18</v>
      </c>
      <c r="J78" s="31"/>
      <c r="K78" s="86">
        <v>42</v>
      </c>
      <c r="L78" s="86"/>
      <c r="M78" s="29">
        <v>33762</v>
      </c>
    </row>
    <row r="79" spans="1:13" s="28" customFormat="1" ht="12" customHeight="1">
      <c r="A79" s="439" t="s">
        <v>83</v>
      </c>
      <c r="B79" s="439"/>
      <c r="C79" s="29">
        <v>3323.0425674004455</v>
      </c>
      <c r="D79" s="29"/>
      <c r="E79" s="29">
        <v>899.2857952015827</v>
      </c>
      <c r="F79" s="29"/>
      <c r="G79" s="29">
        <v>70</v>
      </c>
      <c r="H79" s="31"/>
      <c r="I79" s="31">
        <v>100.6</v>
      </c>
      <c r="J79" s="31"/>
      <c r="K79" s="29">
        <v>57</v>
      </c>
      <c r="L79" s="29"/>
      <c r="M79" s="29">
        <v>-109098</v>
      </c>
    </row>
    <row r="80" spans="1:13" s="28" customFormat="1" ht="12" customHeight="1">
      <c r="A80" s="439" t="s">
        <v>84</v>
      </c>
      <c r="B80" s="439"/>
      <c r="C80" s="29">
        <v>3413.641025641026</v>
      </c>
      <c r="D80" s="29"/>
      <c r="E80" s="29">
        <v>2980.057552447552</v>
      </c>
      <c r="F80" s="29"/>
      <c r="G80" s="29">
        <v>75</v>
      </c>
      <c r="H80" s="31"/>
      <c r="I80" s="31">
        <v>112.62</v>
      </c>
      <c r="J80" s="31"/>
      <c r="K80" s="29">
        <v>65</v>
      </c>
      <c r="L80" s="29"/>
      <c r="M80" s="29">
        <v>-25745</v>
      </c>
    </row>
    <row r="81" spans="1:13" s="28" customFormat="1" ht="12" customHeight="1">
      <c r="A81" s="440" t="s">
        <v>85</v>
      </c>
      <c r="B81" s="440"/>
      <c r="C81" s="37">
        <v>2787.007200561995</v>
      </c>
      <c r="D81" s="37"/>
      <c r="E81" s="37">
        <v>4240.386378644187</v>
      </c>
      <c r="F81" s="37"/>
      <c r="G81" s="37">
        <v>95</v>
      </c>
      <c r="H81" s="39"/>
      <c r="I81" s="39">
        <v>91.04</v>
      </c>
      <c r="J81" s="39"/>
      <c r="K81" s="37">
        <v>51</v>
      </c>
      <c r="L81" s="37"/>
      <c r="M81" s="37">
        <v>287366</v>
      </c>
    </row>
    <row r="82" spans="1:13" s="28" customFormat="1" ht="12" customHeight="1">
      <c r="A82" s="441"/>
      <c r="B82" s="441"/>
      <c r="C82" s="441"/>
      <c r="D82" s="441"/>
      <c r="E82" s="441"/>
      <c r="F82" s="441"/>
      <c r="G82" s="441"/>
      <c r="H82" s="441"/>
      <c r="I82" s="441"/>
      <c r="J82" s="441"/>
      <c r="K82" s="441"/>
      <c r="L82" s="441"/>
      <c r="M82" s="441"/>
    </row>
    <row r="83" spans="1:13" s="28" customFormat="1" ht="12" customHeight="1">
      <c r="A83" s="438" t="s">
        <v>86</v>
      </c>
      <c r="B83" s="438"/>
      <c r="C83" s="21">
        <v>4194</v>
      </c>
      <c r="D83" s="21"/>
      <c r="E83" s="21">
        <v>4253</v>
      </c>
      <c r="F83" s="21"/>
      <c r="G83" s="21">
        <v>74.76</v>
      </c>
      <c r="H83" s="23"/>
      <c r="I83" s="27" t="s">
        <v>19</v>
      </c>
      <c r="J83" s="27"/>
      <c r="K83" s="25" t="s">
        <v>19</v>
      </c>
      <c r="L83" s="21"/>
      <c r="M83" s="21">
        <f>SUM(M84:M153)</f>
        <v>-32921624</v>
      </c>
    </row>
    <row r="84" spans="1:13" s="28" customFormat="1" ht="12" customHeight="1">
      <c r="A84" s="439" t="s">
        <v>87</v>
      </c>
      <c r="B84" s="439"/>
      <c r="C84" s="29">
        <v>2588.9841187190837</v>
      </c>
      <c r="D84" s="29"/>
      <c r="E84" s="29">
        <v>4652.26978391044</v>
      </c>
      <c r="F84" s="29"/>
      <c r="G84" s="29">
        <v>85</v>
      </c>
      <c r="H84" s="31"/>
      <c r="I84" s="31">
        <v>97.74</v>
      </c>
      <c r="J84" s="31"/>
      <c r="K84" s="29">
        <v>55</v>
      </c>
      <c r="L84" s="29"/>
      <c r="M84" s="29">
        <v>150234</v>
      </c>
    </row>
    <row r="85" spans="1:13" s="28" customFormat="1" ht="12" customHeight="1">
      <c r="A85" s="439" t="s">
        <v>88</v>
      </c>
      <c r="B85" s="439"/>
      <c r="C85" s="29">
        <v>2279.2670731707317</v>
      </c>
      <c r="D85" s="29"/>
      <c r="E85" s="29">
        <v>5262.763081300812</v>
      </c>
      <c r="F85" s="29"/>
      <c r="G85" s="29">
        <v>90</v>
      </c>
      <c r="H85" s="31"/>
      <c r="I85" s="31">
        <v>77.12</v>
      </c>
      <c r="J85" s="31"/>
      <c r="K85" s="29">
        <v>41</v>
      </c>
      <c r="L85" s="29"/>
      <c r="M85" s="29">
        <v>212236</v>
      </c>
    </row>
    <row r="86" spans="1:13" s="28" customFormat="1" ht="12" customHeight="1">
      <c r="A86" s="439" t="s">
        <v>89</v>
      </c>
      <c r="B86" s="439"/>
      <c r="C86" s="29">
        <v>2258.5612582781455</v>
      </c>
      <c r="D86" s="29"/>
      <c r="E86" s="29">
        <v>5570.14642384106</v>
      </c>
      <c r="F86" s="29"/>
      <c r="G86" s="29">
        <v>95</v>
      </c>
      <c r="H86" s="31"/>
      <c r="I86" s="31">
        <v>70.15</v>
      </c>
      <c r="J86" s="31"/>
      <c r="K86" s="29">
        <v>37</v>
      </c>
      <c r="L86" s="29"/>
      <c r="M86" s="29">
        <v>29295</v>
      </c>
    </row>
    <row r="87" spans="1:13" s="28" customFormat="1" ht="12" customHeight="1">
      <c r="A87" s="439" t="s">
        <v>90</v>
      </c>
      <c r="B87" s="439"/>
      <c r="C87" s="29">
        <v>2129.2191011235955</v>
      </c>
      <c r="D87" s="29"/>
      <c r="E87" s="29">
        <v>3054.764862104187</v>
      </c>
      <c r="F87" s="29"/>
      <c r="G87" s="29">
        <v>100</v>
      </c>
      <c r="H87" s="31"/>
      <c r="I87" s="31">
        <v>69.3</v>
      </c>
      <c r="J87" s="31"/>
      <c r="K87" s="29">
        <v>36</v>
      </c>
      <c r="L87" s="29"/>
      <c r="M87" s="29">
        <v>540729</v>
      </c>
    </row>
    <row r="88" spans="1:13" s="28" customFormat="1" ht="12" customHeight="1">
      <c r="A88" s="439" t="s">
        <v>91</v>
      </c>
      <c r="B88" s="439"/>
      <c r="C88" s="29">
        <v>1968.541095890411</v>
      </c>
      <c r="D88" s="29"/>
      <c r="E88" s="29">
        <v>2678.732294520548</v>
      </c>
      <c r="F88" s="29"/>
      <c r="G88" s="29">
        <v>100</v>
      </c>
      <c r="H88" s="31"/>
      <c r="I88" s="31">
        <v>65.39</v>
      </c>
      <c r="J88" s="31"/>
      <c r="K88" s="86">
        <v>34</v>
      </c>
      <c r="L88" s="86"/>
      <c r="M88" s="29">
        <v>48018</v>
      </c>
    </row>
    <row r="89" spans="1:13" s="28" customFormat="1" ht="12" customHeight="1">
      <c r="A89" s="439" t="s">
        <v>92</v>
      </c>
      <c r="B89" s="439"/>
      <c r="C89" s="29">
        <v>4165.484480812641</v>
      </c>
      <c r="D89" s="29"/>
      <c r="E89" s="29">
        <v>7967.844915349886</v>
      </c>
      <c r="F89" s="29"/>
      <c r="G89" s="29">
        <v>85</v>
      </c>
      <c r="H89" s="31"/>
      <c r="I89" s="31">
        <v>112.95</v>
      </c>
      <c r="J89" s="31"/>
      <c r="K89" s="29">
        <v>65</v>
      </c>
      <c r="L89" s="29"/>
      <c r="M89" s="29">
        <v>-165853</v>
      </c>
    </row>
    <row r="90" spans="1:13" s="28" customFormat="1" ht="12" customHeight="1">
      <c r="A90" s="439" t="s">
        <v>93</v>
      </c>
      <c r="B90" s="439"/>
      <c r="C90" s="29">
        <v>2776.843151693667</v>
      </c>
      <c r="D90" s="29"/>
      <c r="E90" s="29">
        <v>3826.224057437408</v>
      </c>
      <c r="F90" s="29"/>
      <c r="G90" s="29">
        <v>85</v>
      </c>
      <c r="H90" s="31"/>
      <c r="I90" s="31">
        <v>92.3</v>
      </c>
      <c r="J90" s="31"/>
      <c r="K90" s="29">
        <v>52</v>
      </c>
      <c r="L90" s="29"/>
      <c r="M90" s="29">
        <v>56869</v>
      </c>
    </row>
    <row r="91" spans="1:13" s="28" customFormat="1" ht="12" customHeight="1">
      <c r="A91" s="439" t="s">
        <v>94</v>
      </c>
      <c r="B91" s="439"/>
      <c r="C91" s="29">
        <v>1981.891376451078</v>
      </c>
      <c r="D91" s="29"/>
      <c r="E91" s="29">
        <v>3024.1302321724693</v>
      </c>
      <c r="F91" s="29"/>
      <c r="G91" s="29">
        <v>100</v>
      </c>
      <c r="H91" s="31"/>
      <c r="I91" s="31">
        <v>69.75</v>
      </c>
      <c r="J91" s="31"/>
      <c r="K91" s="29">
        <v>37</v>
      </c>
      <c r="L91" s="29"/>
      <c r="M91" s="29">
        <v>293647</v>
      </c>
    </row>
    <row r="92" spans="1:13" s="28" customFormat="1" ht="12" customHeight="1">
      <c r="A92" s="439" t="s">
        <v>95</v>
      </c>
      <c r="B92" s="439"/>
      <c r="C92" s="29">
        <v>2318.230061349693</v>
      </c>
      <c r="D92" s="29"/>
      <c r="E92" s="29">
        <v>5803.201779141105</v>
      </c>
      <c r="F92" s="29"/>
      <c r="G92" s="29">
        <v>100</v>
      </c>
      <c r="H92" s="31"/>
      <c r="I92" s="31">
        <v>65.12</v>
      </c>
      <c r="J92" s="31"/>
      <c r="K92" s="29">
        <v>33</v>
      </c>
      <c r="L92" s="29"/>
      <c r="M92" s="29">
        <v>141972</v>
      </c>
    </row>
    <row r="93" spans="1:13" s="28" customFormat="1" ht="12" customHeight="1">
      <c r="A93" s="439" t="s">
        <v>96</v>
      </c>
      <c r="B93" s="439"/>
      <c r="C93" s="29">
        <v>5338.07352297593</v>
      </c>
      <c r="D93" s="29"/>
      <c r="E93" s="29">
        <v>16.63669146608307</v>
      </c>
      <c r="F93" s="29"/>
      <c r="G93" s="29">
        <v>65</v>
      </c>
      <c r="H93" s="31"/>
      <c r="I93" s="31">
        <v>146.35</v>
      </c>
      <c r="J93" s="31"/>
      <c r="K93" s="29">
        <v>70</v>
      </c>
      <c r="L93" s="29"/>
      <c r="M93" s="29">
        <v>-1673531</v>
      </c>
    </row>
    <row r="94" spans="1:13" s="28" customFormat="1" ht="12" customHeight="1">
      <c r="A94" s="439" t="s">
        <v>97</v>
      </c>
      <c r="B94" s="439"/>
      <c r="C94" s="29">
        <v>2185.700980392157</v>
      </c>
      <c r="D94" s="29"/>
      <c r="E94" s="29">
        <v>6087.543169934641</v>
      </c>
      <c r="F94" s="29"/>
      <c r="G94" s="29">
        <v>95</v>
      </c>
      <c r="H94" s="31"/>
      <c r="I94" s="31">
        <v>78.56</v>
      </c>
      <c r="J94" s="31"/>
      <c r="K94" s="29">
        <v>42</v>
      </c>
      <c r="L94" s="29"/>
      <c r="M94" s="29">
        <v>145739</v>
      </c>
    </row>
    <row r="95" spans="1:13" s="28" customFormat="1" ht="12" customHeight="1">
      <c r="A95" s="439" t="s">
        <v>98</v>
      </c>
      <c r="B95" s="439"/>
      <c r="C95" s="29">
        <v>3735.497503121099</v>
      </c>
      <c r="D95" s="29"/>
      <c r="E95" s="29">
        <v>6912.2018851435705</v>
      </c>
      <c r="F95" s="29"/>
      <c r="G95" s="29">
        <v>75</v>
      </c>
      <c r="H95" s="31"/>
      <c r="I95" s="31">
        <v>110.09</v>
      </c>
      <c r="J95" s="31"/>
      <c r="K95" s="29">
        <v>63</v>
      </c>
      <c r="L95" s="29"/>
      <c r="M95" s="29">
        <v>-183698</v>
      </c>
    </row>
    <row r="96" spans="1:13" s="28" customFormat="1" ht="12" customHeight="1">
      <c r="A96" s="439" t="s">
        <v>99</v>
      </c>
      <c r="B96" s="439"/>
      <c r="C96" s="29">
        <v>2285.991869918699</v>
      </c>
      <c r="D96" s="29"/>
      <c r="E96" s="29">
        <v>17516.675447154474</v>
      </c>
      <c r="F96" s="86"/>
      <c r="G96" s="29">
        <v>100</v>
      </c>
      <c r="H96" s="31"/>
      <c r="I96" s="31">
        <v>47.18</v>
      </c>
      <c r="J96" s="31"/>
      <c r="K96" s="29">
        <v>21</v>
      </c>
      <c r="L96" s="29"/>
      <c r="M96" s="29">
        <v>105602</v>
      </c>
    </row>
    <row r="97" spans="1:13" s="28" customFormat="1" ht="12" customHeight="1">
      <c r="A97" s="439" t="s">
        <v>100</v>
      </c>
      <c r="B97" s="439"/>
      <c r="C97" s="29">
        <v>2966.616666666667</v>
      </c>
      <c r="D97" s="29"/>
      <c r="E97" s="29">
        <v>4785.791666666668</v>
      </c>
      <c r="F97" s="29"/>
      <c r="G97" s="29">
        <v>95</v>
      </c>
      <c r="H97" s="31"/>
      <c r="I97" s="31">
        <v>89.83</v>
      </c>
      <c r="J97" s="31"/>
      <c r="K97" s="29">
        <v>50</v>
      </c>
      <c r="L97" s="29"/>
      <c r="M97" s="29">
        <v>12559</v>
      </c>
    </row>
    <row r="98" spans="1:13" s="28" customFormat="1" ht="12" customHeight="1">
      <c r="A98" s="439" t="s">
        <v>101</v>
      </c>
      <c r="B98" s="439"/>
      <c r="C98" s="29">
        <v>2605.506798245614</v>
      </c>
      <c r="D98" s="29"/>
      <c r="E98" s="29">
        <v>11222.385511695904</v>
      </c>
      <c r="F98" s="29"/>
      <c r="G98" s="29">
        <v>90</v>
      </c>
      <c r="H98" s="31"/>
      <c r="I98" s="31">
        <v>83.77</v>
      </c>
      <c r="J98" s="31"/>
      <c r="K98" s="29">
        <v>46</v>
      </c>
      <c r="L98" s="29"/>
      <c r="M98" s="29">
        <v>43798</v>
      </c>
    </row>
    <row r="99" spans="1:13" s="28" customFormat="1" ht="12" customHeight="1">
      <c r="A99" s="439" t="s">
        <v>102</v>
      </c>
      <c r="B99" s="439"/>
      <c r="C99" s="29">
        <v>9081.755965292841</v>
      </c>
      <c r="D99" s="29"/>
      <c r="E99" s="29">
        <v>-3688.1517932031797</v>
      </c>
      <c r="F99" s="29"/>
      <c r="G99" s="29">
        <v>57</v>
      </c>
      <c r="H99" s="31"/>
      <c r="I99" s="31">
        <v>211.21</v>
      </c>
      <c r="J99" s="31"/>
      <c r="K99" s="29">
        <v>70</v>
      </c>
      <c r="L99" s="29"/>
      <c r="M99" s="29">
        <v>-2951934</v>
      </c>
    </row>
    <row r="100" spans="1:13" s="28" customFormat="1" ht="12" customHeight="1">
      <c r="A100" s="439" t="s">
        <v>103</v>
      </c>
      <c r="B100" s="439"/>
      <c r="C100" s="29">
        <v>2820.399945770065</v>
      </c>
      <c r="D100" s="29"/>
      <c r="E100" s="29">
        <v>6992.718362255968</v>
      </c>
      <c r="F100" s="29"/>
      <c r="G100" s="29">
        <v>95</v>
      </c>
      <c r="H100" s="31"/>
      <c r="I100" s="31">
        <v>93.44</v>
      </c>
      <c r="J100" s="31"/>
      <c r="K100" s="29">
        <v>52</v>
      </c>
      <c r="L100" s="29"/>
      <c r="M100" s="29">
        <v>82710</v>
      </c>
    </row>
    <row r="101" spans="1:13" s="28" customFormat="1" ht="12" customHeight="1">
      <c r="A101" s="439" t="s">
        <v>104</v>
      </c>
      <c r="B101" s="439"/>
      <c r="C101" s="29">
        <v>2017.5401459854015</v>
      </c>
      <c r="D101" s="29"/>
      <c r="E101" s="29">
        <v>7419.4873430656935</v>
      </c>
      <c r="F101" s="29"/>
      <c r="G101" s="29">
        <v>100</v>
      </c>
      <c r="H101" s="31"/>
      <c r="I101" s="31">
        <v>68.48</v>
      </c>
      <c r="J101" s="31"/>
      <c r="K101" s="29">
        <v>36</v>
      </c>
      <c r="L101" s="29"/>
      <c r="M101" s="29">
        <v>422577</v>
      </c>
    </row>
    <row r="102" spans="1:13" s="28" customFormat="1" ht="12" customHeight="1">
      <c r="A102" s="439" t="s">
        <v>105</v>
      </c>
      <c r="B102" s="439"/>
      <c r="C102" s="29">
        <v>2610.888125343595</v>
      </c>
      <c r="D102" s="29"/>
      <c r="E102" s="29">
        <v>5527.955371083011</v>
      </c>
      <c r="F102" s="29"/>
      <c r="G102" s="29">
        <v>82.5</v>
      </c>
      <c r="H102" s="31"/>
      <c r="I102" s="31">
        <v>94.2</v>
      </c>
      <c r="J102" s="31"/>
      <c r="K102" s="29">
        <v>53</v>
      </c>
      <c r="L102" s="29"/>
      <c r="M102" s="29">
        <v>100521</v>
      </c>
    </row>
    <row r="103" spans="1:13" s="28" customFormat="1" ht="12" customHeight="1">
      <c r="A103" s="439" t="s">
        <v>106</v>
      </c>
      <c r="B103" s="439"/>
      <c r="C103" s="29">
        <v>2267.3234594594596</v>
      </c>
      <c r="D103" s="29"/>
      <c r="E103" s="29">
        <v>3386.6819805405407</v>
      </c>
      <c r="F103" s="29"/>
      <c r="G103" s="29">
        <v>95</v>
      </c>
      <c r="H103" s="31"/>
      <c r="I103" s="31">
        <v>78.24</v>
      </c>
      <c r="J103" s="31"/>
      <c r="K103" s="29">
        <v>42</v>
      </c>
      <c r="L103" s="29"/>
      <c r="M103" s="29">
        <v>1151288</v>
      </c>
    </row>
    <row r="104" spans="1:13" s="28" customFormat="1" ht="12" customHeight="1">
      <c r="A104" s="439" t="s">
        <v>107</v>
      </c>
      <c r="B104" s="439"/>
      <c r="C104" s="29">
        <v>4215.382624768947</v>
      </c>
      <c r="D104" s="29"/>
      <c r="E104" s="29">
        <v>2467.4803327171912</v>
      </c>
      <c r="F104" s="29"/>
      <c r="G104" s="29">
        <v>83</v>
      </c>
      <c r="H104" s="31"/>
      <c r="I104" s="31">
        <v>113.61</v>
      </c>
      <c r="J104" s="31"/>
      <c r="K104" s="29">
        <v>66</v>
      </c>
      <c r="L104" s="29"/>
      <c r="M104" s="29">
        <v>-7385</v>
      </c>
    </row>
    <row r="105" spans="1:13" s="28" customFormat="1" ht="12" customHeight="1">
      <c r="A105" s="439" t="s">
        <v>108</v>
      </c>
      <c r="B105" s="439"/>
      <c r="C105" s="29">
        <v>4267.768292682927</v>
      </c>
      <c r="D105" s="29"/>
      <c r="E105" s="29">
        <v>2814.018048780487</v>
      </c>
      <c r="F105" s="86"/>
      <c r="G105" s="29">
        <v>70</v>
      </c>
      <c r="H105" s="31"/>
      <c r="I105" s="31">
        <v>127.33</v>
      </c>
      <c r="J105" s="31"/>
      <c r="K105" s="86">
        <v>70</v>
      </c>
      <c r="L105" s="86"/>
      <c r="M105" s="29">
        <v>-58363</v>
      </c>
    </row>
    <row r="106" spans="1:13" s="28" customFormat="1" ht="12" customHeight="1">
      <c r="A106" s="439" t="s">
        <v>109</v>
      </c>
      <c r="B106" s="439"/>
      <c r="C106" s="29">
        <v>3709.5729585006693</v>
      </c>
      <c r="D106" s="29"/>
      <c r="E106" s="29">
        <v>7992.336854083</v>
      </c>
      <c r="F106" s="29"/>
      <c r="G106" s="29">
        <v>95</v>
      </c>
      <c r="H106" s="31"/>
      <c r="I106" s="31">
        <v>103.31</v>
      </c>
      <c r="J106" s="31"/>
      <c r="K106" s="29">
        <v>59</v>
      </c>
      <c r="L106" s="29"/>
      <c r="M106" s="29">
        <v>-26053</v>
      </c>
    </row>
    <row r="107" spans="1:13" s="28" customFormat="1" ht="12" customHeight="1">
      <c r="A107" s="439" t="s">
        <v>110</v>
      </c>
      <c r="B107" s="439"/>
      <c r="C107" s="29">
        <v>2272.109407756813</v>
      </c>
      <c r="D107" s="29"/>
      <c r="E107" s="29">
        <v>5291.966939203354</v>
      </c>
      <c r="F107" s="29"/>
      <c r="G107" s="29">
        <v>85</v>
      </c>
      <c r="H107" s="31"/>
      <c r="I107" s="31">
        <v>88.65</v>
      </c>
      <c r="J107" s="31"/>
      <c r="K107" s="29">
        <v>49</v>
      </c>
      <c r="L107" s="29"/>
      <c r="M107" s="29">
        <v>284316</v>
      </c>
    </row>
    <row r="108" spans="1:13" s="28" customFormat="1" ht="12" customHeight="1">
      <c r="A108" s="439" t="s">
        <v>111</v>
      </c>
      <c r="B108" s="439"/>
      <c r="C108" s="29">
        <v>2382.473214285714</v>
      </c>
      <c r="D108" s="29"/>
      <c r="E108" s="29">
        <v>34376.02142857143</v>
      </c>
      <c r="F108" s="29"/>
      <c r="G108" s="29">
        <v>100</v>
      </c>
      <c r="H108" s="31"/>
      <c r="I108" s="31">
        <v>48.15</v>
      </c>
      <c r="J108" s="31"/>
      <c r="K108" s="86">
        <v>22</v>
      </c>
      <c r="L108" s="86"/>
      <c r="M108" s="29">
        <v>60546</v>
      </c>
    </row>
    <row r="109" spans="1:13" s="28" customFormat="1" ht="12" customHeight="1">
      <c r="A109" s="439" t="s">
        <v>112</v>
      </c>
      <c r="B109" s="439"/>
      <c r="C109" s="29">
        <v>1842.7009345794393</v>
      </c>
      <c r="D109" s="29"/>
      <c r="E109" s="29">
        <v>28040.72401869159</v>
      </c>
      <c r="F109" s="29"/>
      <c r="G109" s="29">
        <v>100</v>
      </c>
      <c r="H109" s="31"/>
      <c r="I109" s="31">
        <v>44.1</v>
      </c>
      <c r="J109" s="31"/>
      <c r="K109" s="29">
        <v>19</v>
      </c>
      <c r="L109" s="29"/>
      <c r="M109" s="29">
        <v>76683</v>
      </c>
    </row>
    <row r="110" spans="1:13" s="28" customFormat="1" ht="12" customHeight="1">
      <c r="A110" s="439" t="s">
        <v>113</v>
      </c>
      <c r="B110" s="439"/>
      <c r="C110" s="29">
        <v>5589.252593958958</v>
      </c>
      <c r="D110" s="29"/>
      <c r="E110" s="29">
        <v>7342.715466912612</v>
      </c>
      <c r="F110" s="29"/>
      <c r="G110" s="29">
        <v>68</v>
      </c>
      <c r="H110" s="31"/>
      <c r="I110" s="31">
        <v>137.58</v>
      </c>
      <c r="J110" s="31"/>
      <c r="K110" s="29">
        <v>70</v>
      </c>
      <c r="L110" s="29"/>
      <c r="M110" s="29">
        <v>-2033512</v>
      </c>
    </row>
    <row r="111" spans="1:13" s="28" customFormat="1" ht="12" customHeight="1">
      <c r="A111" s="439" t="s">
        <v>114</v>
      </c>
      <c r="B111" s="439"/>
      <c r="C111" s="29">
        <v>4249.261534025375</v>
      </c>
      <c r="D111" s="29"/>
      <c r="E111" s="29">
        <v>5716.338217993079</v>
      </c>
      <c r="F111" s="29"/>
      <c r="G111" s="29">
        <v>75</v>
      </c>
      <c r="H111" s="31"/>
      <c r="I111" s="31">
        <v>132.14</v>
      </c>
      <c r="J111" s="31"/>
      <c r="K111" s="29">
        <v>70</v>
      </c>
      <c r="L111" s="29"/>
      <c r="M111" s="29">
        <v>-330360</v>
      </c>
    </row>
    <row r="112" spans="1:13" s="28" customFormat="1" ht="12" customHeight="1">
      <c r="A112" s="439" t="s">
        <v>115</v>
      </c>
      <c r="B112" s="439"/>
      <c r="C112" s="29">
        <v>1735.1514084507041</v>
      </c>
      <c r="D112" s="29"/>
      <c r="E112" s="29">
        <v>17546.093591549296</v>
      </c>
      <c r="F112" s="29"/>
      <c r="G112" s="29">
        <v>100</v>
      </c>
      <c r="H112" s="31"/>
      <c r="I112" s="31">
        <v>46.98</v>
      </c>
      <c r="J112" s="31"/>
      <c r="K112" s="86">
        <v>21</v>
      </c>
      <c r="L112" s="86"/>
      <c r="M112" s="29">
        <v>95114</v>
      </c>
    </row>
    <row r="113" spans="1:13" s="28" customFormat="1" ht="12" customHeight="1">
      <c r="A113" s="439" t="s">
        <v>116</v>
      </c>
      <c r="B113" s="439"/>
      <c r="C113" s="29">
        <v>2920.8380447585396</v>
      </c>
      <c r="D113" s="29"/>
      <c r="E113" s="29">
        <v>-1116.2826148409893</v>
      </c>
      <c r="F113" s="29"/>
      <c r="G113" s="29">
        <v>90</v>
      </c>
      <c r="H113" s="31"/>
      <c r="I113" s="31">
        <v>94.98</v>
      </c>
      <c r="J113" s="31"/>
      <c r="K113" s="29">
        <v>53</v>
      </c>
      <c r="L113" s="29"/>
      <c r="M113" s="29">
        <v>-165374</v>
      </c>
    </row>
    <row r="114" spans="1:13" s="28" customFormat="1" ht="12" customHeight="1">
      <c r="A114" s="439" t="s">
        <v>117</v>
      </c>
      <c r="B114" s="439"/>
      <c r="C114" s="29">
        <v>4155.956333595594</v>
      </c>
      <c r="D114" s="29"/>
      <c r="E114" s="29">
        <v>956.7273092053491</v>
      </c>
      <c r="F114" s="29"/>
      <c r="G114" s="29">
        <v>65</v>
      </c>
      <c r="H114" s="31"/>
      <c r="I114" s="31">
        <v>133.97</v>
      </c>
      <c r="J114" s="31"/>
      <c r="K114" s="29">
        <v>70</v>
      </c>
      <c r="L114" s="29"/>
      <c r="M114" s="29">
        <v>-695485</v>
      </c>
    </row>
    <row r="115" spans="1:13" s="28" customFormat="1" ht="12" customHeight="1">
      <c r="A115" s="439" t="s">
        <v>118</v>
      </c>
      <c r="B115" s="439"/>
      <c r="C115" s="29">
        <v>2260.3711433756807</v>
      </c>
      <c r="D115" s="29"/>
      <c r="E115" s="29">
        <v>3201.4827041742287</v>
      </c>
      <c r="F115" s="29"/>
      <c r="G115" s="29">
        <v>90</v>
      </c>
      <c r="H115" s="31"/>
      <c r="I115" s="31">
        <v>77.76</v>
      </c>
      <c r="J115" s="31"/>
      <c r="K115" s="29">
        <v>42</v>
      </c>
      <c r="L115" s="29"/>
      <c r="M115" s="29">
        <v>158972</v>
      </c>
    </row>
    <row r="116" spans="1:13" s="28" customFormat="1" ht="12" customHeight="1">
      <c r="A116" s="439" t="s">
        <v>119</v>
      </c>
      <c r="B116" s="439"/>
      <c r="C116" s="29">
        <v>5348.714628297362</v>
      </c>
      <c r="D116" s="29"/>
      <c r="E116" s="29">
        <v>8255.994148681057</v>
      </c>
      <c r="F116" s="86"/>
      <c r="G116" s="29">
        <v>80</v>
      </c>
      <c r="H116" s="31"/>
      <c r="I116" s="31">
        <v>129.62</v>
      </c>
      <c r="J116" s="31"/>
      <c r="K116" s="29">
        <v>70</v>
      </c>
      <c r="L116" s="29"/>
      <c r="M116" s="29">
        <v>-178673</v>
      </c>
    </row>
    <row r="117" spans="1:13" s="28" customFormat="1" ht="12" customHeight="1">
      <c r="A117" s="439" t="s">
        <v>120</v>
      </c>
      <c r="B117" s="439"/>
      <c r="C117" s="29">
        <v>3040.6146582733813</v>
      </c>
      <c r="D117" s="29"/>
      <c r="E117" s="29">
        <v>6070.085818345325</v>
      </c>
      <c r="F117" s="29"/>
      <c r="G117" s="29">
        <v>90</v>
      </c>
      <c r="H117" s="31"/>
      <c r="I117" s="31">
        <v>99.44</v>
      </c>
      <c r="J117" s="31"/>
      <c r="K117" s="29">
        <v>56</v>
      </c>
      <c r="L117" s="29"/>
      <c r="M117" s="29">
        <v>75233</v>
      </c>
    </row>
    <row r="118" spans="1:13" s="28" customFormat="1" ht="12" customHeight="1">
      <c r="A118" s="439" t="s">
        <v>121</v>
      </c>
      <c r="B118" s="439"/>
      <c r="C118" s="29">
        <v>2343.5333333333333</v>
      </c>
      <c r="D118" s="29"/>
      <c r="E118" s="29">
        <v>16358.061066666667</v>
      </c>
      <c r="F118" s="29"/>
      <c r="G118" s="29">
        <v>100</v>
      </c>
      <c r="H118" s="31"/>
      <c r="I118" s="31">
        <v>75.68</v>
      </c>
      <c r="J118" s="31"/>
      <c r="K118" s="86">
        <v>40</v>
      </c>
      <c r="L118" s="86"/>
      <c r="M118" s="29">
        <v>13276</v>
      </c>
    </row>
    <row r="119" spans="1:13" s="28" customFormat="1" ht="12" customHeight="1">
      <c r="A119" s="439" t="s">
        <v>122</v>
      </c>
      <c r="B119" s="439"/>
      <c r="C119" s="29">
        <v>2479.5350496277915</v>
      </c>
      <c r="D119" s="29"/>
      <c r="E119" s="29">
        <v>4026.6621153846145</v>
      </c>
      <c r="F119" s="29"/>
      <c r="G119" s="29">
        <v>90</v>
      </c>
      <c r="H119" s="31"/>
      <c r="I119" s="31">
        <v>86.58</v>
      </c>
      <c r="J119" s="31"/>
      <c r="K119" s="29">
        <v>48</v>
      </c>
      <c r="L119" s="29"/>
      <c r="M119" s="29">
        <v>243712</v>
      </c>
    </row>
    <row r="120" spans="1:13" s="28" customFormat="1" ht="12" customHeight="1">
      <c r="A120" s="439" t="s">
        <v>123</v>
      </c>
      <c r="B120" s="439"/>
      <c r="C120" s="29">
        <v>2142.721108490566</v>
      </c>
      <c r="D120" s="29"/>
      <c r="E120" s="29">
        <v>3278.5668160377368</v>
      </c>
      <c r="F120" s="29"/>
      <c r="G120" s="29">
        <v>95</v>
      </c>
      <c r="H120" s="31"/>
      <c r="I120" s="31">
        <v>79.29</v>
      </c>
      <c r="J120" s="31"/>
      <c r="K120" s="29">
        <v>43</v>
      </c>
      <c r="L120" s="29"/>
      <c r="M120" s="29">
        <v>142274</v>
      </c>
    </row>
    <row r="121" spans="1:13" s="28" customFormat="1" ht="12" customHeight="1">
      <c r="A121" s="439" t="s">
        <v>124</v>
      </c>
      <c r="B121" s="439"/>
      <c r="C121" s="29">
        <v>5415.933672157731</v>
      </c>
      <c r="D121" s="29"/>
      <c r="E121" s="29">
        <v>3884.5450598216203</v>
      </c>
      <c r="F121" s="29"/>
      <c r="G121" s="29">
        <v>72.5</v>
      </c>
      <c r="H121" s="31"/>
      <c r="I121" s="31">
        <v>140.67</v>
      </c>
      <c r="J121" s="31"/>
      <c r="K121" s="29">
        <v>70</v>
      </c>
      <c r="L121" s="29"/>
      <c r="M121" s="29">
        <v>-25434145</v>
      </c>
    </row>
    <row r="122" spans="1:13" s="28" customFormat="1" ht="12" customHeight="1">
      <c r="A122" s="439" t="s">
        <v>125</v>
      </c>
      <c r="B122" s="439"/>
      <c r="C122" s="29">
        <v>2781.228941684665</v>
      </c>
      <c r="D122" s="29"/>
      <c r="E122" s="29">
        <v>4329.7882865370775</v>
      </c>
      <c r="F122" s="29"/>
      <c r="G122" s="29">
        <v>75</v>
      </c>
      <c r="H122" s="31"/>
      <c r="I122" s="31">
        <v>89.52</v>
      </c>
      <c r="J122" s="31"/>
      <c r="K122" s="29">
        <v>50</v>
      </c>
      <c r="L122" s="29"/>
      <c r="M122" s="29">
        <v>0</v>
      </c>
    </row>
    <row r="123" spans="1:13" s="28" customFormat="1" ht="12" customHeight="1">
      <c r="A123" s="439" t="s">
        <v>126</v>
      </c>
      <c r="B123" s="439"/>
      <c r="C123" s="29">
        <v>11422.642493638677</v>
      </c>
      <c r="D123" s="29"/>
      <c r="E123" s="29">
        <v>-902.7186853265472</v>
      </c>
      <c r="F123" s="29"/>
      <c r="G123" s="29">
        <v>60</v>
      </c>
      <c r="H123" s="31"/>
      <c r="I123" s="31">
        <v>300.8</v>
      </c>
      <c r="J123" s="31"/>
      <c r="K123" s="29">
        <v>70</v>
      </c>
      <c r="L123" s="29"/>
      <c r="M123" s="29">
        <v>-3578780</v>
      </c>
    </row>
    <row r="124" spans="1:13" s="28" customFormat="1" ht="12" customHeight="1">
      <c r="A124" s="439" t="s">
        <v>127</v>
      </c>
      <c r="B124" s="439"/>
      <c r="C124" s="29">
        <v>2804.6706896551723</v>
      </c>
      <c r="D124" s="29"/>
      <c r="E124" s="29">
        <v>9262.105068965517</v>
      </c>
      <c r="F124" s="29"/>
      <c r="G124" s="29">
        <v>95</v>
      </c>
      <c r="H124" s="31"/>
      <c r="I124" s="31">
        <v>94.28</v>
      </c>
      <c r="J124" s="31"/>
      <c r="K124" s="29">
        <v>53</v>
      </c>
      <c r="L124" s="29"/>
      <c r="M124" s="29">
        <v>21123</v>
      </c>
    </row>
    <row r="125" spans="1:13" s="28" customFormat="1" ht="12" customHeight="1">
      <c r="A125" s="439" t="s">
        <v>128</v>
      </c>
      <c r="B125" s="439"/>
      <c r="C125" s="29">
        <v>4147.023386671356</v>
      </c>
      <c r="D125" s="29"/>
      <c r="E125" s="29">
        <v>4268.988535255848</v>
      </c>
      <c r="F125" s="29"/>
      <c r="G125" s="29">
        <v>72.5</v>
      </c>
      <c r="H125" s="31"/>
      <c r="I125" s="31">
        <v>139.41</v>
      </c>
      <c r="J125" s="31"/>
      <c r="K125" s="29">
        <v>70</v>
      </c>
      <c r="L125" s="29"/>
      <c r="M125" s="29">
        <v>-65246</v>
      </c>
    </row>
    <row r="126" spans="1:13" s="28" customFormat="1" ht="12" customHeight="1">
      <c r="A126" s="439" t="s">
        <v>129</v>
      </c>
      <c r="B126" s="439"/>
      <c r="C126" s="29">
        <v>2159.4018348623854</v>
      </c>
      <c r="D126" s="29"/>
      <c r="E126" s="29">
        <v>3139.345237698082</v>
      </c>
      <c r="F126" s="29"/>
      <c r="G126" s="29">
        <v>85</v>
      </c>
      <c r="H126" s="31"/>
      <c r="I126" s="31">
        <v>86.51</v>
      </c>
      <c r="J126" s="31"/>
      <c r="K126" s="29">
        <v>48</v>
      </c>
      <c r="L126" s="29"/>
      <c r="M126" s="29">
        <v>86596</v>
      </c>
    </row>
    <row r="127" spans="1:13" s="28" customFormat="1" ht="12" customHeight="1">
      <c r="A127" s="439" t="s">
        <v>130</v>
      </c>
      <c r="B127" s="439"/>
      <c r="C127" s="29">
        <v>2839.1695014662755</v>
      </c>
      <c r="D127" s="29"/>
      <c r="E127" s="29">
        <v>3672.620439882697</v>
      </c>
      <c r="F127" s="29"/>
      <c r="G127" s="29">
        <v>80</v>
      </c>
      <c r="H127" s="31"/>
      <c r="I127" s="31">
        <v>96.47</v>
      </c>
      <c r="J127" s="31"/>
      <c r="K127" s="29">
        <v>54</v>
      </c>
      <c r="L127" s="29"/>
      <c r="M127" s="29">
        <v>46970</v>
      </c>
    </row>
    <row r="128" spans="1:13" s="28" customFormat="1" ht="12" customHeight="1">
      <c r="A128" s="439" t="s">
        <v>131</v>
      </c>
      <c r="B128" s="439"/>
      <c r="C128" s="29">
        <v>4727.604891815617</v>
      </c>
      <c r="D128" s="29"/>
      <c r="E128" s="29">
        <v>12546.387723424272</v>
      </c>
      <c r="F128" s="29"/>
      <c r="G128" s="29">
        <v>85</v>
      </c>
      <c r="H128" s="31"/>
      <c r="I128" s="31">
        <v>111.78</v>
      </c>
      <c r="J128" s="31"/>
      <c r="K128" s="29">
        <v>65</v>
      </c>
      <c r="L128" s="29"/>
      <c r="M128" s="29">
        <v>-150680</v>
      </c>
    </row>
    <row r="129" spans="1:13" s="28" customFormat="1" ht="12" customHeight="1">
      <c r="A129" s="439" t="s">
        <v>132</v>
      </c>
      <c r="B129" s="439"/>
      <c r="C129" s="29">
        <v>1973.125968992248</v>
      </c>
      <c r="D129" s="29"/>
      <c r="E129" s="29">
        <v>4584.346472868217</v>
      </c>
      <c r="F129" s="29"/>
      <c r="G129" s="29">
        <v>100</v>
      </c>
      <c r="H129" s="31"/>
      <c r="I129" s="31">
        <v>62.92</v>
      </c>
      <c r="J129" s="31"/>
      <c r="K129" s="29">
        <v>32</v>
      </c>
      <c r="L129" s="29"/>
      <c r="M129" s="29">
        <v>194365</v>
      </c>
    </row>
    <row r="130" spans="1:13" s="28" customFormat="1" ht="12" customHeight="1">
      <c r="A130" s="439" t="s">
        <v>133</v>
      </c>
      <c r="B130" s="439"/>
      <c r="C130" s="29">
        <v>2394.214880952381</v>
      </c>
      <c r="D130" s="29"/>
      <c r="E130" s="29">
        <v>1311.9188690476205</v>
      </c>
      <c r="F130" s="29"/>
      <c r="G130" s="29">
        <v>80</v>
      </c>
      <c r="H130" s="31"/>
      <c r="I130" s="31">
        <v>70</v>
      </c>
      <c r="J130" s="31"/>
      <c r="K130" s="29">
        <v>37</v>
      </c>
      <c r="L130" s="29"/>
      <c r="M130" s="29">
        <v>0</v>
      </c>
    </row>
    <row r="131" spans="1:13" s="28" customFormat="1" ht="12" customHeight="1">
      <c r="A131" s="439" t="s">
        <v>134</v>
      </c>
      <c r="B131" s="439"/>
      <c r="C131" s="29">
        <v>5304.8667953667955</v>
      </c>
      <c r="D131" s="29"/>
      <c r="E131" s="29">
        <v>3800.5683011583014</v>
      </c>
      <c r="F131" s="86"/>
      <c r="G131" s="29">
        <v>80</v>
      </c>
      <c r="H131" s="31"/>
      <c r="I131" s="31">
        <v>139.73</v>
      </c>
      <c r="J131" s="31"/>
      <c r="K131" s="29">
        <v>70</v>
      </c>
      <c r="L131" s="29"/>
      <c r="M131" s="29">
        <v>-344958</v>
      </c>
    </row>
    <row r="132" spans="1:13" s="28" customFormat="1" ht="12" customHeight="1">
      <c r="A132" s="439" t="s">
        <v>135</v>
      </c>
      <c r="B132" s="439"/>
      <c r="C132" s="29">
        <v>4675.367283950617</v>
      </c>
      <c r="D132" s="29"/>
      <c r="E132" s="29">
        <v>4745.267777777777</v>
      </c>
      <c r="F132" s="29"/>
      <c r="G132" s="29">
        <v>75</v>
      </c>
      <c r="H132" s="31"/>
      <c r="I132" s="31">
        <v>127.28</v>
      </c>
      <c r="J132" s="31"/>
      <c r="K132" s="29">
        <v>70</v>
      </c>
      <c r="L132" s="29"/>
      <c r="M132" s="29">
        <v>-298093</v>
      </c>
    </row>
    <row r="133" spans="1:13" s="28" customFormat="1" ht="12" customHeight="1">
      <c r="A133" s="439" t="s">
        <v>136</v>
      </c>
      <c r="B133" s="439"/>
      <c r="C133" s="29">
        <v>3386.19943019943</v>
      </c>
      <c r="D133" s="29"/>
      <c r="E133" s="29">
        <v>4929.454045584046</v>
      </c>
      <c r="F133" s="29"/>
      <c r="G133" s="29">
        <v>85</v>
      </c>
      <c r="H133" s="31"/>
      <c r="I133" s="31">
        <v>106.91</v>
      </c>
      <c r="J133" s="31"/>
      <c r="K133" s="29">
        <v>61</v>
      </c>
      <c r="L133" s="29"/>
      <c r="M133" s="29">
        <v>6976</v>
      </c>
    </row>
    <row r="134" spans="1:13" s="28" customFormat="1" ht="12" customHeight="1">
      <c r="A134" s="439" t="s">
        <v>137</v>
      </c>
      <c r="B134" s="439"/>
      <c r="C134" s="29">
        <v>2190.838611449452</v>
      </c>
      <c r="D134" s="29"/>
      <c r="E134" s="29">
        <v>4102.8891595615105</v>
      </c>
      <c r="F134" s="29"/>
      <c r="G134" s="29">
        <v>100</v>
      </c>
      <c r="H134" s="31"/>
      <c r="I134" s="31">
        <v>72.58</v>
      </c>
      <c r="J134" s="31"/>
      <c r="K134" s="29">
        <v>38</v>
      </c>
      <c r="L134" s="29"/>
      <c r="M134" s="29">
        <v>317602</v>
      </c>
    </row>
    <row r="135" spans="1:13" s="28" customFormat="1" ht="12" customHeight="1">
      <c r="A135" s="439" t="s">
        <v>138</v>
      </c>
      <c r="B135" s="439"/>
      <c r="C135" s="29">
        <v>2894.4404289118347</v>
      </c>
      <c r="D135" s="29"/>
      <c r="E135" s="29">
        <v>5997.057529785546</v>
      </c>
      <c r="F135" s="29"/>
      <c r="G135" s="29">
        <v>95</v>
      </c>
      <c r="H135" s="31"/>
      <c r="I135" s="31">
        <v>100.25</v>
      </c>
      <c r="J135" s="31"/>
      <c r="K135" s="29">
        <v>57</v>
      </c>
      <c r="L135" s="29"/>
      <c r="M135" s="29">
        <v>98861</v>
      </c>
    </row>
    <row r="136" spans="1:13" s="28" customFormat="1" ht="12" customHeight="1">
      <c r="A136" s="439" t="s">
        <v>139</v>
      </c>
      <c r="B136" s="439"/>
      <c r="C136" s="29">
        <v>4545.625907590759</v>
      </c>
      <c r="D136" s="29"/>
      <c r="E136" s="29">
        <v>2119.1749559956</v>
      </c>
      <c r="F136" s="29"/>
      <c r="G136" s="29">
        <v>70</v>
      </c>
      <c r="H136" s="31"/>
      <c r="I136" s="31">
        <v>144.01</v>
      </c>
      <c r="J136" s="31"/>
      <c r="K136" s="29">
        <v>70</v>
      </c>
      <c r="L136" s="29"/>
      <c r="M136" s="29">
        <v>-1520482</v>
      </c>
    </row>
    <row r="137" spans="1:13" s="28" customFormat="1" ht="12" customHeight="1">
      <c r="A137" s="439" t="s">
        <v>140</v>
      </c>
      <c r="B137" s="439"/>
      <c r="C137" s="29">
        <v>3115.20901126408</v>
      </c>
      <c r="D137" s="29"/>
      <c r="E137" s="29">
        <v>3007.218685857322</v>
      </c>
      <c r="F137" s="29"/>
      <c r="G137" s="29">
        <v>82.5</v>
      </c>
      <c r="H137" s="31"/>
      <c r="I137" s="31">
        <v>109.97</v>
      </c>
      <c r="J137" s="31"/>
      <c r="K137" s="29">
        <v>63</v>
      </c>
      <c r="L137" s="29"/>
      <c r="M137" s="29">
        <v>70467</v>
      </c>
    </row>
    <row r="138" spans="1:13" s="28" customFormat="1" ht="12" customHeight="1">
      <c r="A138" s="439" t="s">
        <v>141</v>
      </c>
      <c r="B138" s="439"/>
      <c r="C138" s="29">
        <v>2668.683035714286</v>
      </c>
      <c r="D138" s="29"/>
      <c r="E138" s="29">
        <v>6509.9024872449</v>
      </c>
      <c r="F138" s="86"/>
      <c r="G138" s="29">
        <v>90</v>
      </c>
      <c r="H138" s="31"/>
      <c r="I138" s="31">
        <v>91.45</v>
      </c>
      <c r="J138" s="31"/>
      <c r="K138" s="29">
        <v>51</v>
      </c>
      <c r="L138" s="29"/>
      <c r="M138" s="29">
        <v>93424</v>
      </c>
    </row>
    <row r="139" spans="1:13" s="28" customFormat="1" ht="12" customHeight="1">
      <c r="A139" s="439" t="s">
        <v>142</v>
      </c>
      <c r="B139" s="439"/>
      <c r="C139" s="29">
        <v>4232.537389530931</v>
      </c>
      <c r="D139" s="29"/>
      <c r="E139" s="29">
        <v>5061.703344663495</v>
      </c>
      <c r="F139" s="29"/>
      <c r="G139" s="29">
        <v>67.5</v>
      </c>
      <c r="H139" s="31"/>
      <c r="I139" s="31">
        <v>126.78</v>
      </c>
      <c r="J139" s="31"/>
      <c r="K139" s="29">
        <v>70</v>
      </c>
      <c r="L139" s="29"/>
      <c r="M139" s="29">
        <v>-270852</v>
      </c>
    </row>
    <row r="140" spans="1:13" s="28" customFormat="1" ht="12" customHeight="1">
      <c r="A140" s="439" t="s">
        <v>143</v>
      </c>
      <c r="B140" s="439"/>
      <c r="C140" s="29">
        <v>2562.845836768343</v>
      </c>
      <c r="D140" s="29"/>
      <c r="E140" s="29">
        <v>7887.318408903545</v>
      </c>
      <c r="F140" s="29"/>
      <c r="G140" s="29">
        <v>95</v>
      </c>
      <c r="H140" s="31"/>
      <c r="I140" s="31">
        <v>81.64</v>
      </c>
      <c r="J140" s="31"/>
      <c r="K140" s="29">
        <v>44</v>
      </c>
      <c r="L140" s="29"/>
      <c r="M140" s="29">
        <v>142928</v>
      </c>
    </row>
    <row r="141" spans="1:13" s="28" customFormat="1" ht="12" customHeight="1">
      <c r="A141" s="439" t="s">
        <v>144</v>
      </c>
      <c r="B141" s="439"/>
      <c r="C141" s="29">
        <v>2269.6704318936877</v>
      </c>
      <c r="D141" s="29"/>
      <c r="E141" s="29">
        <v>3777.864604651163</v>
      </c>
      <c r="F141" s="29"/>
      <c r="G141" s="29">
        <v>95</v>
      </c>
      <c r="H141" s="31"/>
      <c r="I141" s="31">
        <v>76.17</v>
      </c>
      <c r="J141" s="31"/>
      <c r="K141" s="29">
        <v>41</v>
      </c>
      <c r="L141" s="29"/>
      <c r="M141" s="29">
        <v>256859</v>
      </c>
    </row>
    <row r="142" spans="1:13" s="28" customFormat="1" ht="12" customHeight="1">
      <c r="A142" s="439" t="s">
        <v>145</v>
      </c>
      <c r="B142" s="439"/>
      <c r="C142" s="29">
        <v>2539.9728260869565</v>
      </c>
      <c r="D142" s="29"/>
      <c r="E142" s="29">
        <v>3959.514986413044</v>
      </c>
      <c r="F142" s="29"/>
      <c r="G142" s="29">
        <v>85</v>
      </c>
      <c r="H142" s="31"/>
      <c r="I142" s="31">
        <v>85.63</v>
      </c>
      <c r="J142" s="31"/>
      <c r="K142" s="29">
        <v>47</v>
      </c>
      <c r="L142" s="29"/>
      <c r="M142" s="29">
        <v>43926</v>
      </c>
    </row>
    <row r="143" spans="1:13" s="28" customFormat="1" ht="12" customHeight="1">
      <c r="A143" s="439" t="s">
        <v>146</v>
      </c>
      <c r="B143" s="439"/>
      <c r="C143" s="29">
        <v>3433.9282982791588</v>
      </c>
      <c r="D143" s="29"/>
      <c r="E143" s="29">
        <v>3325.3930544933087</v>
      </c>
      <c r="F143" s="29"/>
      <c r="G143" s="29">
        <v>75</v>
      </c>
      <c r="H143" s="31"/>
      <c r="I143" s="31">
        <v>122.34</v>
      </c>
      <c r="J143" s="31"/>
      <c r="K143" s="29">
        <v>70</v>
      </c>
      <c r="L143" s="29"/>
      <c r="M143" s="29">
        <v>-469939</v>
      </c>
    </row>
    <row r="144" spans="1:13" s="28" customFormat="1" ht="12" customHeight="1">
      <c r="A144" s="439" t="s">
        <v>147</v>
      </c>
      <c r="B144" s="439"/>
      <c r="C144" s="29">
        <v>1982.4537177541729</v>
      </c>
      <c r="D144" s="29"/>
      <c r="E144" s="29">
        <v>1530.8457056145671</v>
      </c>
      <c r="F144" s="29"/>
      <c r="G144" s="29">
        <v>90</v>
      </c>
      <c r="H144" s="31"/>
      <c r="I144" s="31">
        <v>71.75</v>
      </c>
      <c r="J144" s="31"/>
      <c r="K144" s="29">
        <v>38</v>
      </c>
      <c r="L144" s="29"/>
      <c r="M144" s="29">
        <v>244970</v>
      </c>
    </row>
    <row r="145" spans="1:13" s="28" customFormat="1" ht="12" customHeight="1">
      <c r="A145" s="439" t="s">
        <v>148</v>
      </c>
      <c r="B145" s="439"/>
      <c r="C145" s="29">
        <v>2047.906779661017</v>
      </c>
      <c r="D145" s="29"/>
      <c r="E145" s="29">
        <v>5650.954533898305</v>
      </c>
      <c r="F145" s="29"/>
      <c r="G145" s="29">
        <v>100</v>
      </c>
      <c r="H145" s="31"/>
      <c r="I145" s="31">
        <v>72.04</v>
      </c>
      <c r="J145" s="31"/>
      <c r="K145" s="29">
        <v>38</v>
      </c>
      <c r="L145" s="29"/>
      <c r="M145" s="29">
        <v>128707</v>
      </c>
    </row>
    <row r="146" spans="1:13" s="28" customFormat="1" ht="12" customHeight="1">
      <c r="A146" s="439" t="s">
        <v>149</v>
      </c>
      <c r="B146" s="439"/>
      <c r="C146" s="29">
        <v>2756.2468820861677</v>
      </c>
      <c r="D146" s="29"/>
      <c r="E146" s="29">
        <v>4149.8560770975055</v>
      </c>
      <c r="F146" s="29"/>
      <c r="G146" s="29">
        <v>90</v>
      </c>
      <c r="H146" s="31"/>
      <c r="I146" s="31">
        <v>84.49</v>
      </c>
      <c r="J146" s="31"/>
      <c r="K146" s="29">
        <v>46</v>
      </c>
      <c r="L146" s="29"/>
      <c r="M146" s="29">
        <v>170360</v>
      </c>
    </row>
    <row r="147" spans="1:13" s="28" customFormat="1" ht="12" customHeight="1">
      <c r="A147" s="439" t="s">
        <v>150</v>
      </c>
      <c r="B147" s="439"/>
      <c r="C147" s="29">
        <v>3810.216444981862</v>
      </c>
      <c r="D147" s="29"/>
      <c r="E147" s="29">
        <v>-117.00716444981967</v>
      </c>
      <c r="F147" s="29"/>
      <c r="G147" s="29">
        <v>67.5</v>
      </c>
      <c r="H147" s="31"/>
      <c r="I147" s="31">
        <v>120.68</v>
      </c>
      <c r="J147" s="31"/>
      <c r="K147" s="29">
        <v>70</v>
      </c>
      <c r="L147" s="29"/>
      <c r="M147" s="29">
        <v>-190056</v>
      </c>
    </row>
    <row r="148" spans="1:13" s="28" customFormat="1" ht="12" customHeight="1">
      <c r="A148" s="439" t="s">
        <v>151</v>
      </c>
      <c r="B148" s="439"/>
      <c r="C148" s="29">
        <v>2248.2730071843994</v>
      </c>
      <c r="D148" s="29"/>
      <c r="E148" s="29">
        <v>2930.1877523092708</v>
      </c>
      <c r="F148" s="30">
        <v>6</v>
      </c>
      <c r="G148" s="29">
        <v>95</v>
      </c>
      <c r="H148" s="30">
        <v>6</v>
      </c>
      <c r="I148" s="31">
        <v>88.03</v>
      </c>
      <c r="J148" s="31"/>
      <c r="K148" s="29">
        <v>49</v>
      </c>
      <c r="L148" s="29"/>
      <c r="M148" s="29">
        <v>1060270</v>
      </c>
    </row>
    <row r="149" spans="1:13" s="28" customFormat="1" ht="12" customHeight="1">
      <c r="A149" s="439" t="s">
        <v>152</v>
      </c>
      <c r="B149" s="439"/>
      <c r="C149" s="29">
        <v>2007.985880398671</v>
      </c>
      <c r="D149" s="29"/>
      <c r="E149" s="29">
        <v>15257.462292358805</v>
      </c>
      <c r="F149" s="29"/>
      <c r="G149" s="29">
        <v>100</v>
      </c>
      <c r="H149" s="31"/>
      <c r="I149" s="31">
        <v>49.76</v>
      </c>
      <c r="J149" s="31"/>
      <c r="K149" s="29">
        <v>23</v>
      </c>
      <c r="L149" s="29"/>
      <c r="M149" s="29">
        <v>490008</v>
      </c>
    </row>
    <row r="150" spans="1:13" s="28" customFormat="1" ht="12" customHeight="1">
      <c r="A150" s="439" t="s">
        <v>153</v>
      </c>
      <c r="B150" s="439"/>
      <c r="C150" s="29">
        <v>3846.1238938053098</v>
      </c>
      <c r="D150" s="29"/>
      <c r="E150" s="29">
        <v>5407.605265486726</v>
      </c>
      <c r="F150" s="29"/>
      <c r="G150" s="29">
        <v>65</v>
      </c>
      <c r="H150" s="31"/>
      <c r="I150" s="31">
        <v>129.03</v>
      </c>
      <c r="J150" s="31"/>
      <c r="K150" s="29">
        <v>70</v>
      </c>
      <c r="L150" s="29"/>
      <c r="M150" s="29">
        <v>-164544</v>
      </c>
    </row>
    <row r="151" spans="1:13" s="28" customFormat="1" ht="12" customHeight="1">
      <c r="A151" s="439" t="s">
        <v>154</v>
      </c>
      <c r="B151" s="439"/>
      <c r="C151" s="29">
        <v>3706.267448512586</v>
      </c>
      <c r="D151" s="29"/>
      <c r="E151" s="29">
        <v>1836.1993306636155</v>
      </c>
      <c r="F151" s="29"/>
      <c r="G151" s="29">
        <v>65</v>
      </c>
      <c r="H151" s="31"/>
      <c r="I151" s="31">
        <v>115.41</v>
      </c>
      <c r="J151" s="31"/>
      <c r="K151" s="29">
        <v>67</v>
      </c>
      <c r="L151" s="29"/>
      <c r="M151" s="29">
        <v>0</v>
      </c>
    </row>
    <row r="152" spans="1:13" s="28" customFormat="1" ht="12" customHeight="1">
      <c r="A152" s="439" t="s">
        <v>155</v>
      </c>
      <c r="B152" s="439"/>
      <c r="C152" s="29">
        <v>5487.931818181818</v>
      </c>
      <c r="D152" s="29"/>
      <c r="E152" s="29">
        <v>18074.312759740256</v>
      </c>
      <c r="F152" s="29"/>
      <c r="G152" s="29">
        <v>70</v>
      </c>
      <c r="H152" s="31"/>
      <c r="I152" s="31">
        <v>135.53</v>
      </c>
      <c r="J152" s="31"/>
      <c r="K152" s="86">
        <v>70</v>
      </c>
      <c r="L152" s="86"/>
      <c r="M152" s="29">
        <v>-143882</v>
      </c>
    </row>
    <row r="153" spans="1:13" s="28" customFormat="1" ht="12" customHeight="1">
      <c r="A153" s="440" t="s">
        <v>156</v>
      </c>
      <c r="B153" s="440"/>
      <c r="C153" s="37">
        <v>2990.435754189944</v>
      </c>
      <c r="D153" s="37"/>
      <c r="E153" s="37">
        <v>7586.873910614526</v>
      </c>
      <c r="F153" s="37"/>
      <c r="G153" s="37">
        <v>85</v>
      </c>
      <c r="H153" s="39"/>
      <c r="I153" s="39">
        <v>92.51</v>
      </c>
      <c r="J153" s="39"/>
      <c r="K153" s="37">
        <v>52</v>
      </c>
      <c r="L153" s="37"/>
      <c r="M153" s="37">
        <v>17922</v>
      </c>
    </row>
    <row r="154" spans="1:13" s="28" customFormat="1" ht="12" customHeight="1">
      <c r="A154" s="441"/>
      <c r="B154" s="441"/>
      <c r="C154" s="441"/>
      <c r="D154" s="441"/>
      <c r="E154" s="441"/>
      <c r="F154" s="441"/>
      <c r="G154" s="441"/>
      <c r="H154" s="441"/>
      <c r="I154" s="441"/>
      <c r="J154" s="441"/>
      <c r="K154" s="441"/>
      <c r="L154" s="441"/>
      <c r="M154" s="441"/>
    </row>
    <row r="155" spans="1:13" s="28" customFormat="1" ht="12" customHeight="1">
      <c r="A155" s="438" t="s">
        <v>157</v>
      </c>
      <c r="B155" s="438"/>
      <c r="C155" s="21">
        <v>2771</v>
      </c>
      <c r="D155" s="21"/>
      <c r="E155" s="21">
        <v>5082</v>
      </c>
      <c r="F155" s="21"/>
      <c r="G155" s="21">
        <v>85.1</v>
      </c>
      <c r="H155" s="23"/>
      <c r="I155" s="27" t="s">
        <v>19</v>
      </c>
      <c r="J155" s="27"/>
      <c r="K155" s="25" t="s">
        <v>19</v>
      </c>
      <c r="L155" s="21"/>
      <c r="M155" s="21">
        <f>SUM(M156:M195)</f>
        <v>4483349</v>
      </c>
    </row>
    <row r="156" spans="1:13" s="28" customFormat="1" ht="12" customHeight="1">
      <c r="A156" s="439" t="s">
        <v>158</v>
      </c>
      <c r="B156" s="439"/>
      <c r="C156" s="29">
        <v>3663.5758695260406</v>
      </c>
      <c r="D156" s="29"/>
      <c r="E156" s="29">
        <v>3301.5995080194634</v>
      </c>
      <c r="F156" s="29"/>
      <c r="G156" s="29">
        <v>75</v>
      </c>
      <c r="H156" s="31"/>
      <c r="I156" s="31">
        <v>118.43</v>
      </c>
      <c r="J156" s="31"/>
      <c r="K156" s="29">
        <v>69</v>
      </c>
      <c r="L156" s="29"/>
      <c r="M156" s="29">
        <v>-1658201</v>
      </c>
    </row>
    <row r="157" spans="1:13" s="28" customFormat="1" ht="12" customHeight="1">
      <c r="A157" s="439" t="s">
        <v>159</v>
      </c>
      <c r="B157" s="439"/>
      <c r="C157" s="29">
        <v>3031.3347826086956</v>
      </c>
      <c r="D157" s="29"/>
      <c r="E157" s="29">
        <v>4133.24913043478</v>
      </c>
      <c r="F157" s="29"/>
      <c r="G157" s="29">
        <v>100</v>
      </c>
      <c r="H157" s="31"/>
      <c r="I157" s="31">
        <v>73.68</v>
      </c>
      <c r="J157" s="31"/>
      <c r="K157" s="29">
        <v>39</v>
      </c>
      <c r="L157" s="29"/>
      <c r="M157" s="29">
        <v>58096</v>
      </c>
    </row>
    <row r="158" spans="1:13" s="28" customFormat="1" ht="12" customHeight="1">
      <c r="A158" s="439" t="s">
        <v>160</v>
      </c>
      <c r="B158" s="439"/>
      <c r="C158" s="29">
        <v>2284.1748743718595</v>
      </c>
      <c r="D158" s="29"/>
      <c r="E158" s="29">
        <v>27914.33949748744</v>
      </c>
      <c r="F158" s="29"/>
      <c r="G158" s="29">
        <v>100</v>
      </c>
      <c r="H158" s="31"/>
      <c r="I158" s="31">
        <v>56.28</v>
      </c>
      <c r="J158" s="31"/>
      <c r="K158" s="29">
        <v>28</v>
      </c>
      <c r="L158" s="29"/>
      <c r="M158" s="29">
        <v>167788</v>
      </c>
    </row>
    <row r="159" spans="1:13" s="28" customFormat="1" ht="12" customHeight="1">
      <c r="A159" s="439" t="s">
        <v>161</v>
      </c>
      <c r="B159" s="439"/>
      <c r="C159" s="29">
        <v>3651.839814814815</v>
      </c>
      <c r="D159" s="29"/>
      <c r="E159" s="29">
        <v>10144.393296296295</v>
      </c>
      <c r="F159" s="29"/>
      <c r="G159" s="29">
        <v>80</v>
      </c>
      <c r="H159" s="31"/>
      <c r="I159" s="31">
        <v>117.42</v>
      </c>
      <c r="J159" s="31"/>
      <c r="K159" s="29">
        <v>68</v>
      </c>
      <c r="L159" s="29"/>
      <c r="M159" s="29">
        <v>-133904</v>
      </c>
    </row>
    <row r="160" spans="1:13" s="28" customFormat="1" ht="12" customHeight="1">
      <c r="A160" s="439" t="s">
        <v>162</v>
      </c>
      <c r="B160" s="439"/>
      <c r="C160" s="29">
        <v>3542.486735751295</v>
      </c>
      <c r="D160" s="29"/>
      <c r="E160" s="29">
        <v>6607.486896373057</v>
      </c>
      <c r="F160" s="29"/>
      <c r="G160" s="29">
        <v>80</v>
      </c>
      <c r="H160" s="31"/>
      <c r="I160" s="31">
        <v>99.24</v>
      </c>
      <c r="J160" s="31"/>
      <c r="K160" s="29">
        <v>56</v>
      </c>
      <c r="L160" s="29"/>
      <c r="M160" s="29">
        <v>-102753</v>
      </c>
    </row>
    <row r="161" spans="1:13" s="28" customFormat="1" ht="12" customHeight="1">
      <c r="A161" s="439" t="s">
        <v>163</v>
      </c>
      <c r="B161" s="439"/>
      <c r="C161" s="29">
        <v>3492.7172413793105</v>
      </c>
      <c r="D161" s="29"/>
      <c r="E161" s="29">
        <v>10799.894913793101</v>
      </c>
      <c r="F161" s="29"/>
      <c r="G161" s="29">
        <v>100</v>
      </c>
      <c r="H161" s="31"/>
      <c r="I161" s="31">
        <v>81.84</v>
      </c>
      <c r="J161" s="31"/>
      <c r="K161" s="29">
        <v>45</v>
      </c>
      <c r="L161" s="29"/>
      <c r="M161" s="29">
        <v>-10092</v>
      </c>
    </row>
    <row r="162" spans="1:13" s="28" customFormat="1" ht="12" customHeight="1">
      <c r="A162" s="439" t="s">
        <v>164</v>
      </c>
      <c r="B162" s="439"/>
      <c r="C162" s="29">
        <v>2001.6912230215826</v>
      </c>
      <c r="D162" s="29"/>
      <c r="E162" s="29">
        <v>6477.772877697842</v>
      </c>
      <c r="F162" s="29"/>
      <c r="G162" s="29">
        <v>100</v>
      </c>
      <c r="H162" s="31"/>
      <c r="I162" s="31">
        <v>73.16</v>
      </c>
      <c r="J162" s="31"/>
      <c r="K162" s="29">
        <v>39</v>
      </c>
      <c r="L162" s="29"/>
      <c r="M162" s="29">
        <v>276827</v>
      </c>
    </row>
    <row r="163" spans="1:13" s="28" customFormat="1" ht="12" customHeight="1">
      <c r="A163" s="439" t="s">
        <v>165</v>
      </c>
      <c r="B163" s="439"/>
      <c r="C163" s="29">
        <v>2300.8233731739706</v>
      </c>
      <c r="D163" s="29"/>
      <c r="E163" s="29">
        <v>7728.545086321381</v>
      </c>
      <c r="F163" s="29"/>
      <c r="G163" s="29">
        <v>100</v>
      </c>
      <c r="H163" s="31"/>
      <c r="I163" s="31">
        <v>82.02</v>
      </c>
      <c r="J163" s="31"/>
      <c r="K163" s="29">
        <v>45</v>
      </c>
      <c r="L163" s="29"/>
      <c r="M163" s="29">
        <v>115921</v>
      </c>
    </row>
    <row r="164" spans="1:13" s="28" customFormat="1" ht="12" customHeight="1">
      <c r="A164" s="439" t="s">
        <v>166</v>
      </c>
      <c r="B164" s="439"/>
      <c r="C164" s="29">
        <v>4589.79375</v>
      </c>
      <c r="D164" s="29"/>
      <c r="E164" s="29">
        <v>2292.733125</v>
      </c>
      <c r="F164" s="29"/>
      <c r="G164" s="29">
        <v>100</v>
      </c>
      <c r="H164" s="31"/>
      <c r="I164" s="31">
        <v>101.83</v>
      </c>
      <c r="J164" s="31"/>
      <c r="K164" s="86">
        <v>58</v>
      </c>
      <c r="L164" s="86"/>
      <c r="M164" s="29">
        <v>-3839</v>
      </c>
    </row>
    <row r="165" spans="1:13" s="28" customFormat="1" ht="12" customHeight="1">
      <c r="A165" s="439" t="s">
        <v>167</v>
      </c>
      <c r="B165" s="439"/>
      <c r="C165" s="29">
        <v>2314.5242401215805</v>
      </c>
      <c r="D165" s="29"/>
      <c r="E165" s="29">
        <v>641.534194528875</v>
      </c>
      <c r="F165" s="29"/>
      <c r="G165" s="29">
        <v>90</v>
      </c>
      <c r="H165" s="31"/>
      <c r="I165" s="31">
        <v>86.46</v>
      </c>
      <c r="J165" s="31"/>
      <c r="K165" s="29">
        <v>48</v>
      </c>
      <c r="L165" s="29"/>
      <c r="M165" s="29">
        <v>207656</v>
      </c>
    </row>
    <row r="166" spans="1:13" s="28" customFormat="1" ht="12" customHeight="1">
      <c r="A166" s="439" t="s">
        <v>168</v>
      </c>
      <c r="B166" s="439"/>
      <c r="C166" s="29">
        <v>2072.6990291262136</v>
      </c>
      <c r="D166" s="29"/>
      <c r="E166" s="29">
        <v>10802.6627184466</v>
      </c>
      <c r="F166" s="29"/>
      <c r="G166" s="29">
        <v>100</v>
      </c>
      <c r="H166" s="31"/>
      <c r="I166" s="31">
        <v>54.69</v>
      </c>
      <c r="J166" s="31"/>
      <c r="K166" s="86">
        <v>26</v>
      </c>
      <c r="L166" s="86"/>
      <c r="M166" s="29">
        <v>76904</v>
      </c>
    </row>
    <row r="167" spans="1:13" s="28" customFormat="1" ht="12" customHeight="1">
      <c r="A167" s="439" t="s">
        <v>169</v>
      </c>
      <c r="B167" s="439"/>
      <c r="C167" s="29">
        <v>3090.1430034129694</v>
      </c>
      <c r="D167" s="29"/>
      <c r="E167" s="29">
        <v>10990.95754266212</v>
      </c>
      <c r="F167" s="29"/>
      <c r="G167" s="29">
        <v>87.5</v>
      </c>
      <c r="H167" s="31"/>
      <c r="I167" s="31">
        <v>82.48</v>
      </c>
      <c r="J167" s="31"/>
      <c r="K167" s="29">
        <v>45</v>
      </c>
      <c r="L167" s="29"/>
      <c r="M167" s="29">
        <v>3961</v>
      </c>
    </row>
    <row r="168" spans="1:13" s="28" customFormat="1" ht="12" customHeight="1">
      <c r="A168" s="439" t="s">
        <v>170</v>
      </c>
      <c r="B168" s="439"/>
      <c r="C168" s="29">
        <v>2134.322757475083</v>
      </c>
      <c r="D168" s="29"/>
      <c r="E168" s="29">
        <v>2595.859235880399</v>
      </c>
      <c r="F168" s="29"/>
      <c r="G168" s="29">
        <v>90</v>
      </c>
      <c r="H168" s="31"/>
      <c r="I168" s="31">
        <v>83.27</v>
      </c>
      <c r="J168" s="31"/>
      <c r="K168" s="29">
        <v>46</v>
      </c>
      <c r="L168" s="29"/>
      <c r="M168" s="29">
        <v>542562</v>
      </c>
    </row>
    <row r="169" spans="1:13" s="28" customFormat="1" ht="12" customHeight="1">
      <c r="A169" s="439" t="s">
        <v>171</v>
      </c>
      <c r="B169" s="439"/>
      <c r="C169" s="29">
        <v>2134.0333878887072</v>
      </c>
      <c r="D169" s="29"/>
      <c r="E169" s="29">
        <v>3677.312310030396</v>
      </c>
      <c r="F169" s="29"/>
      <c r="G169" s="29">
        <v>90</v>
      </c>
      <c r="H169" s="31"/>
      <c r="I169" s="31">
        <v>93.49</v>
      </c>
      <c r="J169" s="31"/>
      <c r="K169" s="29">
        <v>52</v>
      </c>
      <c r="L169" s="29"/>
      <c r="M169" s="29">
        <v>1375876</v>
      </c>
    </row>
    <row r="170" spans="1:13" s="28" customFormat="1" ht="12" customHeight="1">
      <c r="A170" s="439" t="s">
        <v>172</v>
      </c>
      <c r="B170" s="439"/>
      <c r="C170" s="29">
        <v>2611.328125</v>
      </c>
      <c r="D170" s="29"/>
      <c r="E170" s="29">
        <v>14178.023749999998</v>
      </c>
      <c r="F170" s="86"/>
      <c r="G170" s="29">
        <v>100</v>
      </c>
      <c r="H170" s="31"/>
      <c r="I170" s="31">
        <v>49.13</v>
      </c>
      <c r="J170" s="31"/>
      <c r="K170" s="29">
        <v>23</v>
      </c>
      <c r="L170" s="29"/>
      <c r="M170" s="29">
        <v>6363</v>
      </c>
    </row>
    <row r="171" spans="1:13" s="28" customFormat="1" ht="12" customHeight="1">
      <c r="A171" s="439" t="s">
        <v>173</v>
      </c>
      <c r="B171" s="439"/>
      <c r="C171" s="29">
        <v>2588.6243243243243</v>
      </c>
      <c r="D171" s="29"/>
      <c r="E171" s="29">
        <v>37332.05972972973</v>
      </c>
      <c r="F171" s="29"/>
      <c r="G171" s="29">
        <v>100</v>
      </c>
      <c r="H171" s="31"/>
      <c r="I171" s="31">
        <v>43.35</v>
      </c>
      <c r="J171" s="31"/>
      <c r="K171" s="86">
        <v>19</v>
      </c>
      <c r="L171" s="86"/>
      <c r="M171" s="29">
        <v>17798</v>
      </c>
    </row>
    <row r="172" spans="1:13" s="28" customFormat="1" ht="12" customHeight="1">
      <c r="A172" s="439" t="s">
        <v>174</v>
      </c>
      <c r="B172" s="439"/>
      <c r="C172" s="29">
        <v>2155.26</v>
      </c>
      <c r="D172" s="29"/>
      <c r="E172" s="29">
        <v>9562.157943502823</v>
      </c>
      <c r="F172" s="29"/>
      <c r="G172" s="29">
        <v>90</v>
      </c>
      <c r="H172" s="31"/>
      <c r="I172" s="31">
        <v>61.36</v>
      </c>
      <c r="J172" s="31"/>
      <c r="K172" s="29">
        <v>31</v>
      </c>
      <c r="L172" s="29"/>
      <c r="M172" s="29">
        <v>331790</v>
      </c>
    </row>
    <row r="173" spans="1:13" s="28" customFormat="1" ht="12" customHeight="1">
      <c r="A173" s="439" t="s">
        <v>175</v>
      </c>
      <c r="B173" s="439"/>
      <c r="C173" s="29">
        <v>2311.334319526627</v>
      </c>
      <c r="D173" s="29"/>
      <c r="E173" s="29">
        <v>12376.533520710062</v>
      </c>
      <c r="F173" s="29"/>
      <c r="G173" s="29">
        <v>100</v>
      </c>
      <c r="H173" s="31"/>
      <c r="I173" s="31">
        <v>58.67</v>
      </c>
      <c r="J173" s="31"/>
      <c r="K173" s="29">
        <v>29</v>
      </c>
      <c r="L173" s="29"/>
      <c r="M173" s="29">
        <v>268412</v>
      </c>
    </row>
    <row r="174" spans="1:13" s="28" customFormat="1" ht="12" customHeight="1">
      <c r="A174" s="439" t="s">
        <v>176</v>
      </c>
      <c r="B174" s="439"/>
      <c r="C174" s="29">
        <v>2141.969061707523</v>
      </c>
      <c r="D174" s="29"/>
      <c r="E174" s="29">
        <v>14202.4042772612</v>
      </c>
      <c r="F174" s="29"/>
      <c r="G174" s="29">
        <v>100</v>
      </c>
      <c r="H174" s="31"/>
      <c r="I174" s="31">
        <v>70.07</v>
      </c>
      <c r="J174" s="31"/>
      <c r="K174" s="29">
        <v>37</v>
      </c>
      <c r="L174" s="29"/>
      <c r="M174" s="29">
        <v>181387</v>
      </c>
    </row>
    <row r="175" spans="1:13" s="28" customFormat="1" ht="12" customHeight="1">
      <c r="A175" s="439" t="s">
        <v>177</v>
      </c>
      <c r="B175" s="439"/>
      <c r="C175" s="29">
        <v>2836.516636283843</v>
      </c>
      <c r="D175" s="29"/>
      <c r="E175" s="29">
        <v>7049.972968739453</v>
      </c>
      <c r="F175" s="29"/>
      <c r="G175" s="29">
        <v>97</v>
      </c>
      <c r="H175" s="31"/>
      <c r="I175" s="31">
        <v>88.76</v>
      </c>
      <c r="J175" s="31"/>
      <c r="K175" s="29">
        <v>49</v>
      </c>
      <c r="L175" s="29"/>
      <c r="M175" s="29">
        <v>1666177</v>
      </c>
    </row>
    <row r="176" spans="1:13" s="28" customFormat="1" ht="12" customHeight="1">
      <c r="A176" s="439" t="s">
        <v>178</v>
      </c>
      <c r="B176" s="439"/>
      <c r="C176" s="29">
        <v>2363.511361115513</v>
      </c>
      <c r="D176" s="29"/>
      <c r="E176" s="29">
        <v>1508.6956472825232</v>
      </c>
      <c r="F176" s="29"/>
      <c r="G176" s="29">
        <v>75</v>
      </c>
      <c r="H176" s="31"/>
      <c r="I176" s="31">
        <v>96.15</v>
      </c>
      <c r="J176" s="31"/>
      <c r="K176" s="29">
        <v>54</v>
      </c>
      <c r="L176" s="29"/>
      <c r="M176" s="29">
        <v>0</v>
      </c>
    </row>
    <row r="177" spans="1:13" s="28" customFormat="1" ht="12" customHeight="1">
      <c r="A177" s="439" t="s">
        <v>179</v>
      </c>
      <c r="B177" s="439"/>
      <c r="C177" s="29">
        <v>2367.885259212992</v>
      </c>
      <c r="D177" s="29"/>
      <c r="E177" s="29">
        <v>4328.481717676453</v>
      </c>
      <c r="F177" s="29"/>
      <c r="G177" s="29">
        <v>85</v>
      </c>
      <c r="H177" s="31"/>
      <c r="I177" s="31">
        <v>82.54</v>
      </c>
      <c r="J177" s="31"/>
      <c r="K177" s="29">
        <v>45</v>
      </c>
      <c r="L177" s="29"/>
      <c r="M177" s="29">
        <v>130336</v>
      </c>
    </row>
    <row r="178" spans="1:13" s="28" customFormat="1" ht="12" customHeight="1">
      <c r="A178" s="439" t="s">
        <v>180</v>
      </c>
      <c r="B178" s="439"/>
      <c r="C178" s="29">
        <v>1899.2370192307692</v>
      </c>
      <c r="D178" s="29"/>
      <c r="E178" s="29">
        <v>8011.632836538461</v>
      </c>
      <c r="F178" s="29"/>
      <c r="G178" s="29">
        <v>100</v>
      </c>
      <c r="H178" s="31"/>
      <c r="I178" s="31">
        <v>53.92</v>
      </c>
      <c r="J178" s="31"/>
      <c r="K178" s="29">
        <v>26</v>
      </c>
      <c r="L178" s="29"/>
      <c r="M178" s="29">
        <v>88490</v>
      </c>
    </row>
    <row r="179" spans="1:13" s="28" customFormat="1" ht="12" customHeight="1">
      <c r="A179" s="439" t="s">
        <v>181</v>
      </c>
      <c r="B179" s="439"/>
      <c r="C179" s="29">
        <v>2945.687810251138</v>
      </c>
      <c r="D179" s="29"/>
      <c r="E179" s="29">
        <v>3762.2113129681306</v>
      </c>
      <c r="F179" s="29"/>
      <c r="G179" s="29">
        <v>77.5</v>
      </c>
      <c r="H179" s="31"/>
      <c r="I179" s="31">
        <v>101.59</v>
      </c>
      <c r="J179" s="31"/>
      <c r="K179" s="29">
        <v>58</v>
      </c>
      <c r="L179" s="29"/>
      <c r="M179" s="29">
        <v>0</v>
      </c>
    </row>
    <row r="180" spans="1:13" s="28" customFormat="1" ht="12" customHeight="1">
      <c r="A180" s="439" t="s">
        <v>182</v>
      </c>
      <c r="B180" s="439"/>
      <c r="C180" s="29">
        <v>2351.437288135593</v>
      </c>
      <c r="D180" s="29"/>
      <c r="E180" s="29">
        <v>-845.6262711864404</v>
      </c>
      <c r="F180" s="29"/>
      <c r="G180" s="29">
        <v>100</v>
      </c>
      <c r="H180" s="31"/>
      <c r="I180" s="31">
        <v>64.82</v>
      </c>
      <c r="J180" s="31"/>
      <c r="K180" s="29">
        <v>33</v>
      </c>
      <c r="L180" s="29"/>
      <c r="M180" s="29">
        <v>21221</v>
      </c>
    </row>
    <row r="181" spans="1:13" s="28" customFormat="1" ht="12" customHeight="1">
      <c r="A181" s="439" t="s">
        <v>183</v>
      </c>
      <c r="B181" s="439"/>
      <c r="C181" s="29">
        <v>3210.0596710761524</v>
      </c>
      <c r="D181" s="29"/>
      <c r="E181" s="29">
        <v>1871.6286878798717</v>
      </c>
      <c r="F181" s="29"/>
      <c r="G181" s="29">
        <v>75</v>
      </c>
      <c r="H181" s="31"/>
      <c r="I181" s="31">
        <v>102.07</v>
      </c>
      <c r="J181" s="31"/>
      <c r="K181" s="29">
        <v>58</v>
      </c>
      <c r="L181" s="29"/>
      <c r="M181" s="29">
        <v>-125577</v>
      </c>
    </row>
    <row r="182" spans="1:13" s="28" customFormat="1" ht="12" customHeight="1">
      <c r="A182" s="439" t="s">
        <v>184</v>
      </c>
      <c r="B182" s="439"/>
      <c r="C182" s="29">
        <v>1997.6972602739725</v>
      </c>
      <c r="D182" s="29"/>
      <c r="E182" s="29">
        <v>2858.151917808219</v>
      </c>
      <c r="F182" s="29"/>
      <c r="G182" s="29">
        <v>100</v>
      </c>
      <c r="H182" s="31"/>
      <c r="I182" s="31">
        <v>58.14</v>
      </c>
      <c r="J182" s="31"/>
      <c r="K182" s="29">
        <v>29</v>
      </c>
      <c r="L182" s="29"/>
      <c r="M182" s="29">
        <v>272425</v>
      </c>
    </row>
    <row r="183" spans="1:13" s="28" customFormat="1" ht="12" customHeight="1">
      <c r="A183" s="439" t="s">
        <v>185</v>
      </c>
      <c r="B183" s="439"/>
      <c r="C183" s="29">
        <v>3650.280853658536</v>
      </c>
      <c r="D183" s="29"/>
      <c r="E183" s="29">
        <v>3038.691170731706</v>
      </c>
      <c r="F183" s="86"/>
      <c r="G183" s="29">
        <v>85</v>
      </c>
      <c r="H183" s="31"/>
      <c r="I183" s="31">
        <v>109.73</v>
      </c>
      <c r="J183" s="31"/>
      <c r="K183" s="29">
        <v>63</v>
      </c>
      <c r="L183" s="29"/>
      <c r="M183" s="29">
        <v>-102248</v>
      </c>
    </row>
    <row r="184" spans="1:13" s="28" customFormat="1" ht="12" customHeight="1">
      <c r="A184" s="439" t="s">
        <v>186</v>
      </c>
      <c r="B184" s="439"/>
      <c r="C184" s="29">
        <v>2294.2666666666664</v>
      </c>
      <c r="D184" s="29"/>
      <c r="E184" s="29">
        <v>29686.76657894736</v>
      </c>
      <c r="F184" s="29"/>
      <c r="G184" s="29">
        <v>100</v>
      </c>
      <c r="H184" s="31"/>
      <c r="I184" s="31">
        <v>51.25</v>
      </c>
      <c r="J184" s="31"/>
      <c r="K184" s="86">
        <v>24</v>
      </c>
      <c r="L184" s="86"/>
      <c r="M184" s="29">
        <v>17191</v>
      </c>
    </row>
    <row r="185" spans="1:13" s="28" customFormat="1" ht="12" customHeight="1">
      <c r="A185" s="439" t="s">
        <v>187</v>
      </c>
      <c r="B185" s="439"/>
      <c r="C185" s="29">
        <v>2344.027034120735</v>
      </c>
      <c r="D185" s="29"/>
      <c r="E185" s="29">
        <v>4836.819816272965</v>
      </c>
      <c r="F185" s="86"/>
      <c r="G185" s="29">
        <v>85</v>
      </c>
      <c r="H185" s="31"/>
      <c r="I185" s="31">
        <v>78.04</v>
      </c>
      <c r="J185" s="31"/>
      <c r="K185" s="29">
        <v>42</v>
      </c>
      <c r="L185" s="29"/>
      <c r="M185" s="29">
        <v>40098</v>
      </c>
    </row>
    <row r="186" spans="1:13" s="28" customFormat="1" ht="12" customHeight="1">
      <c r="A186" s="439" t="s">
        <v>188</v>
      </c>
      <c r="B186" s="439"/>
      <c r="C186" s="29">
        <v>5038.768310911809</v>
      </c>
      <c r="D186" s="29"/>
      <c r="E186" s="29">
        <v>469.7670254110606</v>
      </c>
      <c r="F186" s="29"/>
      <c r="G186" s="29">
        <v>75</v>
      </c>
      <c r="H186" s="31"/>
      <c r="I186" s="31">
        <v>130.55</v>
      </c>
      <c r="J186" s="31"/>
      <c r="K186" s="29">
        <v>70</v>
      </c>
      <c r="L186" s="29"/>
      <c r="M186" s="29">
        <v>-322688</v>
      </c>
    </row>
    <row r="187" spans="1:13" s="28" customFormat="1" ht="12" customHeight="1">
      <c r="A187" s="439" t="s">
        <v>189</v>
      </c>
      <c r="B187" s="439"/>
      <c r="C187" s="29">
        <v>2489.994635488308</v>
      </c>
      <c r="D187" s="29"/>
      <c r="E187" s="29">
        <v>5274.833672627234</v>
      </c>
      <c r="F187" s="29"/>
      <c r="G187" s="29">
        <v>75</v>
      </c>
      <c r="H187" s="31"/>
      <c r="I187" s="31">
        <v>94.7</v>
      </c>
      <c r="J187" s="31"/>
      <c r="K187" s="29">
        <v>53</v>
      </c>
      <c r="L187" s="29"/>
      <c r="M187" s="29">
        <v>0</v>
      </c>
    </row>
    <row r="188" spans="1:13" s="28" customFormat="1" ht="12" customHeight="1">
      <c r="A188" s="439" t="s">
        <v>190</v>
      </c>
      <c r="B188" s="439"/>
      <c r="C188" s="29">
        <v>2523.1068702290077</v>
      </c>
      <c r="D188" s="29"/>
      <c r="E188" s="29">
        <v>5070.31213740458</v>
      </c>
      <c r="F188" s="86"/>
      <c r="G188" s="29">
        <v>95</v>
      </c>
      <c r="H188" s="31"/>
      <c r="I188" s="31">
        <v>81.66</v>
      </c>
      <c r="J188" s="31"/>
      <c r="K188" s="29">
        <v>44</v>
      </c>
      <c r="L188" s="29"/>
      <c r="M188" s="29">
        <v>5104</v>
      </c>
    </row>
    <row r="189" spans="1:13" s="28" customFormat="1" ht="12" customHeight="1">
      <c r="A189" s="439" t="s">
        <v>191</v>
      </c>
      <c r="B189" s="439"/>
      <c r="C189" s="29">
        <v>2184.064367816092</v>
      </c>
      <c r="D189" s="29"/>
      <c r="E189" s="29">
        <v>20847.322298850573</v>
      </c>
      <c r="F189" s="29"/>
      <c r="G189" s="29">
        <v>100</v>
      </c>
      <c r="H189" s="31"/>
      <c r="I189" s="31">
        <v>47.75</v>
      </c>
      <c r="J189" s="31"/>
      <c r="K189" s="86">
        <v>22</v>
      </c>
      <c r="L189" s="86"/>
      <c r="M189" s="29">
        <v>47738</v>
      </c>
    </row>
    <row r="190" spans="1:13" s="28" customFormat="1" ht="12" customHeight="1">
      <c r="A190" s="439" t="s">
        <v>192</v>
      </c>
      <c r="B190" s="439"/>
      <c r="C190" s="29">
        <v>2829.6597869507323</v>
      </c>
      <c r="D190" s="29"/>
      <c r="E190" s="29">
        <v>9301.23508655127</v>
      </c>
      <c r="F190" s="30">
        <v>7</v>
      </c>
      <c r="G190" s="29">
        <v>90</v>
      </c>
      <c r="H190" s="30">
        <v>7</v>
      </c>
      <c r="I190" s="31">
        <v>84.12</v>
      </c>
      <c r="J190" s="31"/>
      <c r="K190" s="29">
        <v>46</v>
      </c>
      <c r="L190" s="29"/>
      <c r="M190" s="29">
        <v>-24356</v>
      </c>
    </row>
    <row r="191" spans="1:13" s="28" customFormat="1" ht="12" customHeight="1">
      <c r="A191" s="439" t="s">
        <v>193</v>
      </c>
      <c r="B191" s="439"/>
      <c r="C191" s="29">
        <v>2367.532838283829</v>
      </c>
      <c r="D191" s="29"/>
      <c r="E191" s="29">
        <v>3769.267842409241</v>
      </c>
      <c r="F191" s="29"/>
      <c r="G191" s="29">
        <v>90</v>
      </c>
      <c r="H191" s="31"/>
      <c r="I191" s="31">
        <v>91.16</v>
      </c>
      <c r="J191" s="31"/>
      <c r="K191" s="29">
        <v>51</v>
      </c>
      <c r="L191" s="29"/>
      <c r="M191" s="29">
        <v>574481</v>
      </c>
    </row>
    <row r="192" spans="1:13" s="28" customFormat="1" ht="12" customHeight="1">
      <c r="A192" s="439" t="s">
        <v>194</v>
      </c>
      <c r="B192" s="439"/>
      <c r="C192" s="29">
        <v>2540.7927536231887</v>
      </c>
      <c r="D192" s="29"/>
      <c r="E192" s="29">
        <v>-2375.099420289852</v>
      </c>
      <c r="F192" s="29"/>
      <c r="G192" s="29">
        <v>85</v>
      </c>
      <c r="H192" s="31"/>
      <c r="I192" s="31">
        <v>58.01</v>
      </c>
      <c r="J192" s="31"/>
      <c r="K192" s="29">
        <v>29</v>
      </c>
      <c r="L192" s="29"/>
      <c r="M192" s="29">
        <v>22712</v>
      </c>
    </row>
    <row r="193" spans="1:13" s="28" customFormat="1" ht="12" customHeight="1">
      <c r="A193" s="439" t="s">
        <v>195</v>
      </c>
      <c r="B193" s="439"/>
      <c r="C193" s="29">
        <v>2100.371330049261</v>
      </c>
      <c r="D193" s="29"/>
      <c r="E193" s="29">
        <v>6171.777093596059</v>
      </c>
      <c r="F193" s="29"/>
      <c r="G193" s="29">
        <v>100</v>
      </c>
      <c r="H193" s="31"/>
      <c r="I193" s="31">
        <v>76.16</v>
      </c>
      <c r="J193" s="31"/>
      <c r="K193" s="29">
        <v>41</v>
      </c>
      <c r="L193" s="29"/>
      <c r="M193" s="29">
        <v>191725</v>
      </c>
    </row>
    <row r="194" spans="1:13" s="28" customFormat="1" ht="12" customHeight="1">
      <c r="A194" s="439" t="s">
        <v>196</v>
      </c>
      <c r="B194" s="439"/>
      <c r="C194" s="29">
        <v>2488.2331818181815</v>
      </c>
      <c r="D194" s="29"/>
      <c r="E194" s="29">
        <v>7602.442060606062</v>
      </c>
      <c r="F194" s="29"/>
      <c r="G194" s="29">
        <v>85</v>
      </c>
      <c r="H194" s="31"/>
      <c r="I194" s="31">
        <v>75.29</v>
      </c>
      <c r="J194" s="31"/>
      <c r="K194" s="29">
        <v>40</v>
      </c>
      <c r="L194" s="29"/>
      <c r="M194" s="29">
        <v>46775</v>
      </c>
    </row>
    <row r="195" spans="1:13" s="28" customFormat="1" ht="12" customHeight="1">
      <c r="A195" s="440" t="s">
        <v>197</v>
      </c>
      <c r="B195" s="440"/>
      <c r="C195" s="37">
        <v>2177.9293515358363</v>
      </c>
      <c r="D195" s="37"/>
      <c r="E195" s="37">
        <v>9339.991706484641</v>
      </c>
      <c r="F195" s="37"/>
      <c r="G195" s="37">
        <v>100</v>
      </c>
      <c r="H195" s="39"/>
      <c r="I195" s="39">
        <v>62.38</v>
      </c>
      <c r="J195" s="39"/>
      <c r="K195" s="37">
        <v>32</v>
      </c>
      <c r="L195" s="37"/>
      <c r="M195" s="37">
        <v>211193</v>
      </c>
    </row>
    <row r="196" spans="1:13" s="28" customFormat="1" ht="12" customHeight="1">
      <c r="A196" s="441"/>
      <c r="B196" s="441"/>
      <c r="C196" s="441"/>
      <c r="D196" s="441"/>
      <c r="E196" s="441"/>
      <c r="F196" s="441"/>
      <c r="G196" s="441"/>
      <c r="H196" s="441"/>
      <c r="I196" s="441"/>
      <c r="J196" s="441"/>
      <c r="K196" s="441"/>
      <c r="L196" s="441"/>
      <c r="M196" s="441"/>
    </row>
    <row r="197" spans="1:13" s="28" customFormat="1" ht="12" customHeight="1">
      <c r="A197" s="438" t="s">
        <v>198</v>
      </c>
      <c r="B197" s="438"/>
      <c r="C197" s="25">
        <v>2204</v>
      </c>
      <c r="D197" s="25"/>
      <c r="E197" s="25">
        <v>6043</v>
      </c>
      <c r="F197" s="25"/>
      <c r="G197" s="25">
        <v>96.09</v>
      </c>
      <c r="H197" s="27"/>
      <c r="I197" s="27" t="s">
        <v>19</v>
      </c>
      <c r="J197" s="27"/>
      <c r="K197" s="25" t="s">
        <v>19</v>
      </c>
      <c r="L197" s="25"/>
      <c r="M197" s="25">
        <f>SUM(M198:M208)</f>
        <v>3258615</v>
      </c>
    </row>
    <row r="198" spans="1:13" s="28" customFormat="1" ht="12" customHeight="1">
      <c r="A198" s="439" t="s">
        <v>199</v>
      </c>
      <c r="B198" s="439"/>
      <c r="C198" s="29">
        <v>2266.1213084112146</v>
      </c>
      <c r="D198" s="29"/>
      <c r="E198" s="29">
        <v>11551.08063551402</v>
      </c>
      <c r="F198" s="86"/>
      <c r="G198" s="29">
        <v>100</v>
      </c>
      <c r="H198" s="31"/>
      <c r="I198" s="31">
        <v>66.38</v>
      </c>
      <c r="J198" s="31"/>
      <c r="K198" s="29">
        <v>34</v>
      </c>
      <c r="L198" s="29"/>
      <c r="M198" s="29">
        <v>179132</v>
      </c>
    </row>
    <row r="199" spans="1:13" s="28" customFormat="1" ht="12" customHeight="1">
      <c r="A199" s="439" t="s">
        <v>280</v>
      </c>
      <c r="B199" s="439"/>
      <c r="C199" s="29">
        <v>2268.982437850842</v>
      </c>
      <c r="D199" s="30">
        <v>8</v>
      </c>
      <c r="E199" s="29">
        <v>16007.838093645481</v>
      </c>
      <c r="F199" s="29"/>
      <c r="G199" s="29">
        <v>95</v>
      </c>
      <c r="H199" s="30">
        <v>8</v>
      </c>
      <c r="I199" s="31">
        <v>65.64</v>
      </c>
      <c r="J199" s="30">
        <v>8</v>
      </c>
      <c r="K199" s="29">
        <v>34</v>
      </c>
      <c r="L199" s="30">
        <v>8</v>
      </c>
      <c r="M199" s="29">
        <v>18670</v>
      </c>
    </row>
    <row r="200" spans="1:13" s="28" customFormat="1" ht="12" customHeight="1">
      <c r="A200" s="439" t="s">
        <v>200</v>
      </c>
      <c r="B200" s="439"/>
      <c r="C200" s="29">
        <v>2830.0719298245617</v>
      </c>
      <c r="D200" s="29"/>
      <c r="E200" s="29">
        <v>55846.781052631566</v>
      </c>
      <c r="F200" s="29"/>
      <c r="G200" s="29">
        <v>100</v>
      </c>
      <c r="H200" s="31"/>
      <c r="I200" s="31">
        <v>48.49</v>
      </c>
      <c r="J200" s="31"/>
      <c r="K200" s="29">
        <v>22</v>
      </c>
      <c r="L200" s="29"/>
      <c r="M200" s="29">
        <v>11738</v>
      </c>
    </row>
    <row r="201" spans="1:13" s="28" customFormat="1" ht="12" customHeight="1">
      <c r="A201" s="439" t="s">
        <v>201</v>
      </c>
      <c r="B201" s="439"/>
      <c r="C201" s="29">
        <v>2547.230612244898</v>
      </c>
      <c r="D201" s="29"/>
      <c r="E201" s="29">
        <v>8781.43061224489</v>
      </c>
      <c r="F201" s="29"/>
      <c r="G201" s="29">
        <v>100</v>
      </c>
      <c r="H201" s="31"/>
      <c r="I201" s="31">
        <v>44.01</v>
      </c>
      <c r="J201" s="31"/>
      <c r="K201" s="86">
        <v>19</v>
      </c>
      <c r="L201" s="86"/>
      <c r="M201" s="29">
        <v>9022</v>
      </c>
    </row>
    <row r="202" spans="1:13" s="28" customFormat="1" ht="12" customHeight="1">
      <c r="A202" s="439" t="s">
        <v>281</v>
      </c>
      <c r="B202" s="439"/>
      <c r="C202" s="29">
        <v>2268.982437850842</v>
      </c>
      <c r="D202" s="30">
        <v>8</v>
      </c>
      <c r="E202" s="29">
        <v>6149.42312236287</v>
      </c>
      <c r="F202" s="29"/>
      <c r="G202" s="29">
        <v>95</v>
      </c>
      <c r="H202" s="30">
        <v>8</v>
      </c>
      <c r="I202" s="31">
        <v>65.64</v>
      </c>
      <c r="J202" s="30">
        <v>8</v>
      </c>
      <c r="K202" s="29">
        <v>34</v>
      </c>
      <c r="L202" s="30">
        <v>8</v>
      </c>
      <c r="M202" s="29">
        <v>369384</v>
      </c>
    </row>
    <row r="203" spans="1:13" s="28" customFormat="1" ht="12" customHeight="1">
      <c r="A203" s="439" t="s">
        <v>202</v>
      </c>
      <c r="B203" s="439"/>
      <c r="C203" s="29">
        <v>2201.6423728813556</v>
      </c>
      <c r="D203" s="29"/>
      <c r="E203" s="29">
        <v>1014.7196610169467</v>
      </c>
      <c r="F203" s="29"/>
      <c r="G203" s="29">
        <v>100</v>
      </c>
      <c r="H203" s="31"/>
      <c r="I203" s="31">
        <v>54.82</v>
      </c>
      <c r="J203" s="31"/>
      <c r="K203" s="29">
        <v>27</v>
      </c>
      <c r="L203" s="29"/>
      <c r="M203" s="29">
        <v>28236</v>
      </c>
    </row>
    <row r="204" spans="1:13" s="28" customFormat="1" ht="12" customHeight="1">
      <c r="A204" s="439" t="s">
        <v>203</v>
      </c>
      <c r="B204" s="439"/>
      <c r="C204" s="29">
        <v>2268.982437850842</v>
      </c>
      <c r="D204" s="29"/>
      <c r="E204" s="29">
        <v>5093.724349680173</v>
      </c>
      <c r="F204" s="29"/>
      <c r="G204" s="29">
        <v>95</v>
      </c>
      <c r="H204" s="31"/>
      <c r="I204" s="31">
        <v>65.64</v>
      </c>
      <c r="J204" s="31"/>
      <c r="K204" s="29">
        <v>34</v>
      </c>
      <c r="L204" s="29"/>
      <c r="M204" s="29">
        <v>164133</v>
      </c>
    </row>
    <row r="205" spans="1:13" s="28" customFormat="1" ht="12" customHeight="1">
      <c r="A205" s="439" t="s">
        <v>204</v>
      </c>
      <c r="B205" s="439"/>
      <c r="C205" s="29">
        <v>2103.275574365175</v>
      </c>
      <c r="D205" s="29"/>
      <c r="E205" s="29">
        <v>10827.849480048364</v>
      </c>
      <c r="F205" s="29"/>
      <c r="G205" s="29">
        <v>100</v>
      </c>
      <c r="H205" s="31"/>
      <c r="I205" s="31">
        <v>64.29</v>
      </c>
      <c r="J205" s="31"/>
      <c r="K205" s="29">
        <v>33</v>
      </c>
      <c r="L205" s="29"/>
      <c r="M205" s="29">
        <v>742659</v>
      </c>
    </row>
    <row r="206" spans="1:13" s="28" customFormat="1" ht="12" customHeight="1">
      <c r="A206" s="439" t="s">
        <v>205</v>
      </c>
      <c r="B206" s="439"/>
      <c r="C206" s="29">
        <v>2202.246985815603</v>
      </c>
      <c r="D206" s="29"/>
      <c r="E206" s="29">
        <v>1660.0098758865247</v>
      </c>
      <c r="F206" s="29"/>
      <c r="G206" s="29">
        <v>95</v>
      </c>
      <c r="H206" s="31"/>
      <c r="I206" s="31">
        <v>61.79</v>
      </c>
      <c r="J206" s="31"/>
      <c r="K206" s="29">
        <v>31</v>
      </c>
      <c r="L206" s="29"/>
      <c r="M206" s="29">
        <v>101910</v>
      </c>
    </row>
    <row r="207" spans="1:13" s="28" customFormat="1" ht="12" customHeight="1">
      <c r="A207" s="439" t="s">
        <v>206</v>
      </c>
      <c r="B207" s="439"/>
      <c r="C207" s="29">
        <v>2594.712195121951</v>
      </c>
      <c r="D207" s="29"/>
      <c r="E207" s="29">
        <v>-1767.6480487804877</v>
      </c>
      <c r="F207" s="86"/>
      <c r="G207" s="29">
        <v>70</v>
      </c>
      <c r="H207" s="31"/>
      <c r="I207" s="31">
        <v>87.77</v>
      </c>
      <c r="J207" s="31"/>
      <c r="K207" s="86">
        <v>49</v>
      </c>
      <c r="L207" s="86"/>
      <c r="M207" s="29">
        <v>3670</v>
      </c>
    </row>
    <row r="208" spans="1:13" s="28" customFormat="1" ht="12" customHeight="1">
      <c r="A208" s="440" t="s">
        <v>207</v>
      </c>
      <c r="B208" s="440"/>
      <c r="C208" s="37">
        <v>2162.418362178134</v>
      </c>
      <c r="D208" s="37"/>
      <c r="E208" s="37">
        <v>2085.6453229210633</v>
      </c>
      <c r="F208" s="37"/>
      <c r="G208" s="37">
        <v>95</v>
      </c>
      <c r="H208" s="39"/>
      <c r="I208" s="39">
        <v>70.06</v>
      </c>
      <c r="J208" s="39"/>
      <c r="K208" s="37">
        <v>37</v>
      </c>
      <c r="L208" s="37"/>
      <c r="M208" s="37">
        <v>1630061</v>
      </c>
    </row>
    <row r="209" spans="1:13" s="28" customFormat="1" ht="12" customHeight="1">
      <c r="A209" s="441"/>
      <c r="B209" s="441"/>
      <c r="C209" s="441"/>
      <c r="D209" s="441"/>
      <c r="E209" s="441"/>
      <c r="F209" s="441"/>
      <c r="G209" s="441"/>
      <c r="H209" s="441"/>
      <c r="I209" s="441"/>
      <c r="J209" s="441"/>
      <c r="K209" s="441"/>
      <c r="L209" s="441"/>
      <c r="M209" s="441"/>
    </row>
    <row r="210" spans="1:13" s="28" customFormat="1" ht="12" customHeight="1">
      <c r="A210" s="438" t="s">
        <v>208</v>
      </c>
      <c r="B210" s="438"/>
      <c r="C210" s="25">
        <v>2410</v>
      </c>
      <c r="D210" s="25"/>
      <c r="E210" s="25">
        <v>2863</v>
      </c>
      <c r="F210" s="25"/>
      <c r="G210" s="25">
        <v>93.58</v>
      </c>
      <c r="H210" s="27"/>
      <c r="I210" s="27" t="s">
        <v>19</v>
      </c>
      <c r="J210" s="27"/>
      <c r="K210" s="25" t="s">
        <v>19</v>
      </c>
      <c r="L210" s="25"/>
      <c r="M210" s="25">
        <f>SUM(M211:M228)</f>
        <v>9907763</v>
      </c>
    </row>
    <row r="211" spans="1:13" s="28" customFormat="1" ht="12" customHeight="1">
      <c r="A211" s="439" t="s">
        <v>282</v>
      </c>
      <c r="B211" s="439"/>
      <c r="C211" s="29">
        <v>2227.5746886912325</v>
      </c>
      <c r="D211" s="29"/>
      <c r="E211" s="29">
        <v>1508.7013672172802</v>
      </c>
      <c r="F211" s="29"/>
      <c r="G211" s="29">
        <v>87</v>
      </c>
      <c r="H211" s="31"/>
      <c r="I211" s="31">
        <v>85.23</v>
      </c>
      <c r="J211" s="31"/>
      <c r="K211" s="29">
        <v>47</v>
      </c>
      <c r="L211" s="29"/>
      <c r="M211" s="29">
        <v>1309792</v>
      </c>
    </row>
    <row r="212" spans="1:13" s="28" customFormat="1" ht="12" customHeight="1">
      <c r="A212" s="439" t="s">
        <v>210</v>
      </c>
      <c r="B212" s="439"/>
      <c r="C212" s="29">
        <v>2687.0762889600933</v>
      </c>
      <c r="D212" s="29"/>
      <c r="E212" s="29">
        <v>3077.0644689775695</v>
      </c>
      <c r="F212" s="29"/>
      <c r="G212" s="29">
        <v>97</v>
      </c>
      <c r="H212" s="31"/>
      <c r="I212" s="31">
        <v>88.1</v>
      </c>
      <c r="J212" s="31"/>
      <c r="K212" s="29">
        <v>49</v>
      </c>
      <c r="L212" s="29"/>
      <c r="M212" s="29">
        <v>2260482</v>
      </c>
    </row>
    <row r="213" spans="1:13" s="28" customFormat="1" ht="12" customHeight="1">
      <c r="A213" s="439" t="s">
        <v>211</v>
      </c>
      <c r="B213" s="439"/>
      <c r="C213" s="29">
        <v>2083.5028436018956</v>
      </c>
      <c r="D213" s="29"/>
      <c r="E213" s="29">
        <v>674.6305308056868</v>
      </c>
      <c r="F213" s="29"/>
      <c r="G213" s="29">
        <v>82.5</v>
      </c>
      <c r="H213" s="31"/>
      <c r="I213" s="31">
        <v>78.96</v>
      </c>
      <c r="J213" s="31"/>
      <c r="K213" s="29">
        <v>43</v>
      </c>
      <c r="L213" s="29"/>
      <c r="M213" s="29">
        <v>630093</v>
      </c>
    </row>
    <row r="214" spans="1:13" s="28" customFormat="1" ht="12" customHeight="1">
      <c r="A214" s="439" t="s">
        <v>212</v>
      </c>
      <c r="B214" s="439"/>
      <c r="C214" s="29">
        <v>2293.731169871795</v>
      </c>
      <c r="D214" s="29"/>
      <c r="E214" s="29">
        <v>547.64827724359</v>
      </c>
      <c r="F214" s="29"/>
      <c r="G214" s="29">
        <v>95</v>
      </c>
      <c r="H214" s="31"/>
      <c r="I214" s="31">
        <v>91.64</v>
      </c>
      <c r="J214" s="31"/>
      <c r="K214" s="29">
        <v>51</v>
      </c>
      <c r="L214" s="29"/>
      <c r="M214" s="29">
        <v>546163</v>
      </c>
    </row>
    <row r="215" spans="1:13" s="28" customFormat="1" ht="12" customHeight="1">
      <c r="A215" s="439" t="s">
        <v>213</v>
      </c>
      <c r="B215" s="439"/>
      <c r="C215" s="29">
        <v>2190.8180095983835</v>
      </c>
      <c r="D215" s="29"/>
      <c r="E215" s="29">
        <v>2388.860311947462</v>
      </c>
      <c r="F215" s="29"/>
      <c r="G215" s="29">
        <v>93</v>
      </c>
      <c r="H215" s="31"/>
      <c r="I215" s="31">
        <v>83.88</v>
      </c>
      <c r="J215" s="31"/>
      <c r="K215" s="29">
        <v>46</v>
      </c>
      <c r="L215" s="29"/>
      <c r="M215" s="29">
        <v>1715312</v>
      </c>
    </row>
    <row r="216" spans="1:13" s="28" customFormat="1" ht="12" customHeight="1">
      <c r="A216" s="439" t="s">
        <v>214</v>
      </c>
      <c r="B216" s="439"/>
      <c r="C216" s="29">
        <v>2224.016501650165</v>
      </c>
      <c r="D216" s="29"/>
      <c r="E216" s="29">
        <v>7623.294092409241</v>
      </c>
      <c r="F216" s="29"/>
      <c r="G216" s="29">
        <v>100</v>
      </c>
      <c r="H216" s="31"/>
      <c r="I216" s="31">
        <v>73.37</v>
      </c>
      <c r="J216" s="31"/>
      <c r="K216" s="29">
        <v>39</v>
      </c>
      <c r="L216" s="29"/>
      <c r="M216" s="29">
        <v>363271</v>
      </c>
    </row>
    <row r="217" spans="1:13" s="28" customFormat="1" ht="12" customHeight="1">
      <c r="A217" s="439" t="s">
        <v>215</v>
      </c>
      <c r="B217" s="439"/>
      <c r="C217" s="29">
        <v>2257.1835535976506</v>
      </c>
      <c r="D217" s="29"/>
      <c r="E217" s="29">
        <v>9442.232760646108</v>
      </c>
      <c r="F217" s="29"/>
      <c r="G217" s="29">
        <v>100</v>
      </c>
      <c r="H217" s="31"/>
      <c r="I217" s="31">
        <v>70.11</v>
      </c>
      <c r="J217" s="31"/>
      <c r="K217" s="86">
        <v>37</v>
      </c>
      <c r="L217" s="86"/>
      <c r="M217" s="29">
        <v>292812</v>
      </c>
    </row>
    <row r="218" spans="1:13" s="28" customFormat="1" ht="12" customHeight="1">
      <c r="A218" s="439" t="s">
        <v>216</v>
      </c>
      <c r="B218" s="439"/>
      <c r="C218" s="29">
        <v>2542.7852</v>
      </c>
      <c r="D218" s="29"/>
      <c r="E218" s="29">
        <v>7009.6466266666675</v>
      </c>
      <c r="F218" s="29"/>
      <c r="G218" s="29">
        <v>100</v>
      </c>
      <c r="H218" s="31"/>
      <c r="I218" s="31">
        <v>79.51</v>
      </c>
      <c r="J218" s="31"/>
      <c r="K218" s="29">
        <v>43</v>
      </c>
      <c r="L218" s="29"/>
      <c r="M218" s="29">
        <v>120462</v>
      </c>
    </row>
    <row r="219" spans="1:13" s="28" customFormat="1" ht="12" customHeight="1">
      <c r="A219" s="439" t="s">
        <v>217</v>
      </c>
      <c r="B219" s="439"/>
      <c r="C219" s="29">
        <v>2415.3627450980393</v>
      </c>
      <c r="D219" s="29"/>
      <c r="E219" s="29">
        <v>2702.4416806722697</v>
      </c>
      <c r="F219" s="29"/>
      <c r="G219" s="29">
        <v>100</v>
      </c>
      <c r="H219" s="31"/>
      <c r="I219" s="31">
        <v>63.8</v>
      </c>
      <c r="J219" s="31"/>
      <c r="K219" s="29">
        <v>33</v>
      </c>
      <c r="L219" s="29"/>
      <c r="M219" s="29">
        <v>285381</v>
      </c>
    </row>
    <row r="220" spans="1:13" s="28" customFormat="1" ht="12" customHeight="1">
      <c r="A220" s="439" t="s">
        <v>218</v>
      </c>
      <c r="B220" s="439"/>
      <c r="C220" s="29">
        <v>2352.436889250814</v>
      </c>
      <c r="D220" s="29"/>
      <c r="E220" s="29">
        <v>5420.215154723128</v>
      </c>
      <c r="F220" s="29"/>
      <c r="G220" s="29">
        <v>100</v>
      </c>
      <c r="H220" s="31"/>
      <c r="I220" s="31">
        <v>79.89</v>
      </c>
      <c r="J220" s="31"/>
      <c r="K220" s="29">
        <v>43</v>
      </c>
      <c r="L220" s="29"/>
      <c r="M220" s="29">
        <v>293875</v>
      </c>
    </row>
    <row r="221" spans="1:13" s="28" customFormat="1" ht="12" customHeight="1">
      <c r="A221" s="439" t="s">
        <v>219</v>
      </c>
      <c r="B221" s="439"/>
      <c r="C221" s="29">
        <v>2324.237951807229</v>
      </c>
      <c r="D221" s="29"/>
      <c r="E221" s="29">
        <v>6811.414156626506</v>
      </c>
      <c r="F221" s="86"/>
      <c r="G221" s="29">
        <v>100</v>
      </c>
      <c r="H221" s="31"/>
      <c r="I221" s="31">
        <v>67.01</v>
      </c>
      <c r="J221" s="31"/>
      <c r="K221" s="29">
        <v>35</v>
      </c>
      <c r="L221" s="29"/>
      <c r="M221" s="29">
        <v>252352</v>
      </c>
    </row>
    <row r="222" spans="1:13" s="28" customFormat="1" ht="12" customHeight="1">
      <c r="A222" s="439" t="s">
        <v>220</v>
      </c>
      <c r="B222" s="439"/>
      <c r="C222" s="29">
        <v>2434.2596153846152</v>
      </c>
      <c r="D222" s="29"/>
      <c r="E222" s="29">
        <v>12491.548749999998</v>
      </c>
      <c r="F222" s="29"/>
      <c r="G222" s="29">
        <v>100</v>
      </c>
      <c r="H222" s="31"/>
      <c r="I222" s="31">
        <v>50.38</v>
      </c>
      <c r="J222" s="31"/>
      <c r="K222" s="29">
        <v>24</v>
      </c>
      <c r="L222" s="29"/>
      <c r="M222" s="29">
        <v>124129</v>
      </c>
    </row>
    <row r="223" spans="1:13" s="28" customFormat="1" ht="12" customHeight="1">
      <c r="A223" s="439" t="s">
        <v>221</v>
      </c>
      <c r="B223" s="439"/>
      <c r="C223" s="29">
        <v>2177.4420199501246</v>
      </c>
      <c r="D223" s="29"/>
      <c r="E223" s="29">
        <v>1668.3412593516214</v>
      </c>
      <c r="F223" s="29"/>
      <c r="G223" s="29">
        <v>90</v>
      </c>
      <c r="H223" s="31"/>
      <c r="I223" s="31">
        <v>80.82</v>
      </c>
      <c r="J223" s="31"/>
      <c r="K223" s="29">
        <v>44</v>
      </c>
      <c r="L223" s="29"/>
      <c r="M223" s="29">
        <v>965984</v>
      </c>
    </row>
    <row r="224" spans="1:13" s="28" customFormat="1" ht="12" customHeight="1">
      <c r="A224" s="439" t="s">
        <v>222</v>
      </c>
      <c r="B224" s="439"/>
      <c r="C224" s="29">
        <v>2149.0425138632163</v>
      </c>
      <c r="D224" s="29"/>
      <c r="E224" s="29">
        <v>3319.2050646950097</v>
      </c>
      <c r="F224" s="86"/>
      <c r="G224" s="29">
        <v>93</v>
      </c>
      <c r="H224" s="31"/>
      <c r="I224" s="31">
        <v>81.2</v>
      </c>
      <c r="J224" s="31"/>
      <c r="K224" s="29">
        <v>44</v>
      </c>
      <c r="L224" s="29"/>
      <c r="M224" s="29">
        <v>116023</v>
      </c>
    </row>
    <row r="225" spans="1:13" s="28" customFormat="1" ht="12" customHeight="1">
      <c r="A225" s="439" t="s">
        <v>223</v>
      </c>
      <c r="B225" s="439"/>
      <c r="C225" s="29">
        <v>4127.950358422939</v>
      </c>
      <c r="D225" s="29"/>
      <c r="E225" s="29">
        <v>11024.044623655915</v>
      </c>
      <c r="F225" s="29"/>
      <c r="G225" s="29">
        <v>80</v>
      </c>
      <c r="H225" s="31"/>
      <c r="I225" s="31">
        <v>130.97</v>
      </c>
      <c r="J225" s="31"/>
      <c r="K225" s="29">
        <v>70</v>
      </c>
      <c r="L225" s="29"/>
      <c r="M225" s="29">
        <v>-184796</v>
      </c>
    </row>
    <row r="226" spans="1:13" s="28" customFormat="1" ht="12" customHeight="1">
      <c r="A226" s="439" t="s">
        <v>224</v>
      </c>
      <c r="B226" s="439"/>
      <c r="C226" s="29">
        <v>2144.3744434550313</v>
      </c>
      <c r="D226" s="29"/>
      <c r="E226" s="29">
        <v>1152.3652181656278</v>
      </c>
      <c r="F226" s="29"/>
      <c r="G226" s="29">
        <v>85</v>
      </c>
      <c r="H226" s="31"/>
      <c r="I226" s="31">
        <v>99.03</v>
      </c>
      <c r="J226" s="31"/>
      <c r="K226" s="29">
        <v>56</v>
      </c>
      <c r="L226" s="29"/>
      <c r="M226" s="29">
        <v>143727</v>
      </c>
    </row>
    <row r="227" spans="1:13" s="28" customFormat="1" ht="12" customHeight="1">
      <c r="A227" s="439" t="s">
        <v>225</v>
      </c>
      <c r="B227" s="439"/>
      <c r="C227" s="29">
        <v>2011.4795918367347</v>
      </c>
      <c r="D227" s="29"/>
      <c r="E227" s="29">
        <v>8119.618826530613</v>
      </c>
      <c r="F227" s="29"/>
      <c r="G227" s="29">
        <v>95</v>
      </c>
      <c r="H227" s="31"/>
      <c r="I227" s="31">
        <v>67.84</v>
      </c>
      <c r="J227" s="31"/>
      <c r="K227" s="86">
        <v>35</v>
      </c>
      <c r="L227" s="86"/>
      <c r="M227" s="29">
        <v>49780</v>
      </c>
    </row>
    <row r="228" spans="1:13" s="28" customFormat="1" ht="12" customHeight="1">
      <c r="A228" s="440" t="s">
        <v>226</v>
      </c>
      <c r="B228" s="440"/>
      <c r="C228" s="37">
        <v>2165.0142807983484</v>
      </c>
      <c r="D228" s="37"/>
      <c r="E228" s="37">
        <v>3138.8842807983483</v>
      </c>
      <c r="F228" s="37"/>
      <c r="G228" s="37">
        <v>90</v>
      </c>
      <c r="H228" s="39"/>
      <c r="I228" s="39">
        <v>95</v>
      </c>
      <c r="J228" s="39"/>
      <c r="K228" s="37">
        <v>53</v>
      </c>
      <c r="L228" s="37"/>
      <c r="M228" s="37">
        <v>622921</v>
      </c>
    </row>
    <row r="229" spans="1:13" s="28" customFormat="1" ht="12" customHeight="1">
      <c r="A229" s="441"/>
      <c r="B229" s="441"/>
      <c r="C229" s="441"/>
      <c r="D229" s="441"/>
      <c r="E229" s="441"/>
      <c r="F229" s="441"/>
      <c r="G229" s="441"/>
      <c r="H229" s="441"/>
      <c r="I229" s="441"/>
      <c r="J229" s="441"/>
      <c r="K229" s="441"/>
      <c r="L229" s="441"/>
      <c r="M229" s="441"/>
    </row>
    <row r="230" spans="1:13" s="28" customFormat="1" ht="12" customHeight="1">
      <c r="A230" s="342" t="s">
        <v>227</v>
      </c>
      <c r="B230" s="342"/>
      <c r="C230" s="25">
        <v>2154</v>
      </c>
      <c r="D230" s="25"/>
      <c r="E230" s="25">
        <v>4992</v>
      </c>
      <c r="F230" s="25"/>
      <c r="G230" s="25">
        <v>99.34</v>
      </c>
      <c r="H230" s="25"/>
      <c r="I230" s="25" t="s">
        <v>19</v>
      </c>
      <c r="J230" s="25"/>
      <c r="K230" s="25" t="s">
        <v>19</v>
      </c>
      <c r="L230" s="25"/>
      <c r="M230" s="25">
        <f>SUM(M231:M236)</f>
        <v>7747067</v>
      </c>
    </row>
    <row r="231" spans="1:13" s="28" customFormat="1" ht="12" customHeight="1">
      <c r="A231" s="343" t="s">
        <v>228</v>
      </c>
      <c r="B231" s="343"/>
      <c r="C231" s="29">
        <v>2157.987241553202</v>
      </c>
      <c r="D231" s="29"/>
      <c r="E231" s="29">
        <v>4969.268883846025</v>
      </c>
      <c r="F231" s="29"/>
      <c r="G231" s="29">
        <v>100</v>
      </c>
      <c r="H231" s="29"/>
      <c r="I231" s="31">
        <v>78.33</v>
      </c>
      <c r="J231" s="29"/>
      <c r="K231" s="29">
        <v>42</v>
      </c>
      <c r="L231" s="29"/>
      <c r="M231" s="29">
        <v>3790980</v>
      </c>
    </row>
    <row r="232" spans="1:13" s="28" customFormat="1" ht="12" customHeight="1">
      <c r="A232" s="343" t="s">
        <v>229</v>
      </c>
      <c r="B232" s="343"/>
      <c r="C232" s="29">
        <v>2153.6843594009983</v>
      </c>
      <c r="D232" s="29"/>
      <c r="E232" s="29">
        <v>5630.485445091514</v>
      </c>
      <c r="F232" s="29"/>
      <c r="G232" s="29">
        <v>100</v>
      </c>
      <c r="H232" s="29"/>
      <c r="I232" s="31">
        <v>74.53</v>
      </c>
      <c r="J232" s="29"/>
      <c r="K232" s="29">
        <v>40</v>
      </c>
      <c r="L232" s="29"/>
      <c r="M232" s="29">
        <v>1415708</v>
      </c>
    </row>
    <row r="233" spans="1:13" s="28" customFormat="1" ht="12" customHeight="1">
      <c r="A233" s="343" t="s">
        <v>230</v>
      </c>
      <c r="B233" s="343"/>
      <c r="C233" s="29">
        <v>2151.533111480865</v>
      </c>
      <c r="D233" s="29"/>
      <c r="E233" s="29">
        <v>5142.335540765392</v>
      </c>
      <c r="F233" s="29"/>
      <c r="G233" s="29">
        <v>100</v>
      </c>
      <c r="H233" s="29"/>
      <c r="I233" s="31">
        <v>69.7</v>
      </c>
      <c r="J233" s="29"/>
      <c r="K233" s="29">
        <v>36</v>
      </c>
      <c r="L233" s="29"/>
      <c r="M233" s="29">
        <v>487233</v>
      </c>
    </row>
    <row r="234" spans="1:13" s="28" customFormat="1" ht="12" customHeight="1">
      <c r="A234" s="343" t="s">
        <v>231</v>
      </c>
      <c r="B234" s="343"/>
      <c r="C234" s="29">
        <v>2110.1779816513763</v>
      </c>
      <c r="D234" s="29"/>
      <c r="E234" s="29">
        <v>6519.912550458715</v>
      </c>
      <c r="F234" s="29"/>
      <c r="G234" s="29">
        <v>100</v>
      </c>
      <c r="H234" s="29"/>
      <c r="I234" s="31">
        <v>73.31</v>
      </c>
      <c r="J234" s="29"/>
      <c r="K234" s="29">
        <v>39</v>
      </c>
      <c r="L234" s="29"/>
      <c r="M234" s="29">
        <v>298233</v>
      </c>
    </row>
    <row r="235" spans="1:13" s="28" customFormat="1" ht="12" customHeight="1">
      <c r="A235" s="343" t="s">
        <v>232</v>
      </c>
      <c r="B235" s="343"/>
      <c r="C235" s="29">
        <v>2167.045621827411</v>
      </c>
      <c r="D235" s="29"/>
      <c r="E235" s="29">
        <v>3492.574815989847</v>
      </c>
      <c r="F235" s="29"/>
      <c r="G235" s="29">
        <v>95</v>
      </c>
      <c r="H235" s="29"/>
      <c r="I235" s="31">
        <v>76.59</v>
      </c>
      <c r="J235" s="29"/>
      <c r="K235" s="29">
        <v>41</v>
      </c>
      <c r="L235" s="29"/>
      <c r="M235" s="29">
        <v>1021159</v>
      </c>
    </row>
    <row r="236" spans="1:13" s="28" customFormat="1" ht="12" customHeight="1">
      <c r="A236" s="344" t="s">
        <v>233</v>
      </c>
      <c r="B236" s="344"/>
      <c r="C236" s="37">
        <v>2139.857099391481</v>
      </c>
      <c r="D236" s="37"/>
      <c r="E236" s="37">
        <v>5035.232789046653</v>
      </c>
      <c r="F236" s="37"/>
      <c r="G236" s="37">
        <v>100</v>
      </c>
      <c r="H236" s="37"/>
      <c r="I236" s="39">
        <v>73.55</v>
      </c>
      <c r="J236" s="37"/>
      <c r="K236" s="37">
        <v>39</v>
      </c>
      <c r="L236" s="37"/>
      <c r="M236" s="37">
        <v>733754</v>
      </c>
    </row>
    <row r="237" spans="1:13" s="28" customFormat="1" ht="12" customHeight="1">
      <c r="A237" s="346"/>
      <c r="B237" s="346"/>
      <c r="C237" s="346"/>
      <c r="D237" s="346"/>
      <c r="E237" s="346"/>
      <c r="F237" s="346"/>
      <c r="G237" s="346"/>
      <c r="H237" s="346"/>
      <c r="I237" s="346"/>
      <c r="J237" s="346"/>
      <c r="K237" s="346"/>
      <c r="L237" s="346"/>
      <c r="M237" s="346"/>
    </row>
    <row r="238" spans="1:13" s="28" customFormat="1" ht="12" customHeight="1">
      <c r="A238" s="438" t="s">
        <v>234</v>
      </c>
      <c r="B238" s="438"/>
      <c r="C238" s="25">
        <v>2219</v>
      </c>
      <c r="D238" s="25"/>
      <c r="E238" s="25">
        <v>5379</v>
      </c>
      <c r="F238" s="25"/>
      <c r="G238" s="25">
        <v>96.71</v>
      </c>
      <c r="H238" s="27"/>
      <c r="I238" s="27" t="s">
        <v>19</v>
      </c>
      <c r="J238" s="27"/>
      <c r="K238" s="25" t="s">
        <v>19</v>
      </c>
      <c r="L238" s="25"/>
      <c r="M238" s="25">
        <f>SUM(M239:M247)</f>
        <v>3049596</v>
      </c>
    </row>
    <row r="239" spans="1:13" s="28" customFormat="1" ht="12" customHeight="1">
      <c r="A239" s="439" t="s">
        <v>235</v>
      </c>
      <c r="B239" s="439"/>
      <c r="C239" s="29">
        <v>2168.450838290968</v>
      </c>
      <c r="D239" s="29"/>
      <c r="E239" s="29">
        <v>3633.4519632233632</v>
      </c>
      <c r="F239" s="29"/>
      <c r="G239" s="29">
        <v>95</v>
      </c>
      <c r="H239" s="31"/>
      <c r="I239" s="31">
        <v>67.38</v>
      </c>
      <c r="J239" s="31"/>
      <c r="K239" s="29">
        <v>35</v>
      </c>
      <c r="L239" s="29"/>
      <c r="M239" s="29">
        <v>1132842</v>
      </c>
    </row>
    <row r="240" spans="1:13" s="28" customFormat="1" ht="12" customHeight="1">
      <c r="A240" s="439" t="s">
        <v>283</v>
      </c>
      <c r="B240" s="439"/>
      <c r="C240" s="29">
        <v>2341</v>
      </c>
      <c r="D240" s="30">
        <v>9</v>
      </c>
      <c r="E240" s="29">
        <v>4767.532015655577</v>
      </c>
      <c r="F240" s="29"/>
      <c r="G240" s="29">
        <v>95</v>
      </c>
      <c r="H240" s="30">
        <v>9</v>
      </c>
      <c r="I240" s="31">
        <v>64.83</v>
      </c>
      <c r="J240" s="30">
        <v>9</v>
      </c>
      <c r="K240" s="29">
        <v>33</v>
      </c>
      <c r="L240" s="30">
        <v>9</v>
      </c>
      <c r="M240" s="29">
        <v>327557</v>
      </c>
    </row>
    <row r="241" spans="1:13" s="28" customFormat="1" ht="12" customHeight="1">
      <c r="A241" s="439" t="s">
        <v>284</v>
      </c>
      <c r="B241" s="439"/>
      <c r="C241" s="29">
        <v>2341</v>
      </c>
      <c r="D241" s="30">
        <v>9</v>
      </c>
      <c r="E241" s="29">
        <v>29194.741315789477</v>
      </c>
      <c r="F241" s="29"/>
      <c r="G241" s="29">
        <v>95</v>
      </c>
      <c r="H241" s="30">
        <v>9</v>
      </c>
      <c r="I241" s="31">
        <v>64.83</v>
      </c>
      <c r="J241" s="30">
        <v>9</v>
      </c>
      <c r="K241" s="86">
        <v>33</v>
      </c>
      <c r="L241" s="30">
        <v>9</v>
      </c>
      <c r="M241" s="29">
        <v>7971</v>
      </c>
    </row>
    <row r="242" spans="1:13" s="28" customFormat="1" ht="12" customHeight="1">
      <c r="A242" s="439" t="s">
        <v>285</v>
      </c>
      <c r="B242" s="439"/>
      <c r="C242" s="29">
        <v>2341</v>
      </c>
      <c r="D242" s="30">
        <v>9</v>
      </c>
      <c r="E242" s="29">
        <v>23052.782368421053</v>
      </c>
      <c r="F242" s="29"/>
      <c r="G242" s="29">
        <v>95</v>
      </c>
      <c r="H242" s="30">
        <v>9</v>
      </c>
      <c r="I242" s="31">
        <v>64.83</v>
      </c>
      <c r="J242" s="30">
        <v>9</v>
      </c>
      <c r="K242" s="86">
        <v>33</v>
      </c>
      <c r="L242" s="30">
        <v>9</v>
      </c>
      <c r="M242" s="29">
        <v>-10867</v>
      </c>
    </row>
    <row r="243" spans="1:13" s="28" customFormat="1" ht="12" customHeight="1">
      <c r="A243" s="439" t="s">
        <v>237</v>
      </c>
      <c r="B243" s="439"/>
      <c r="C243" s="29">
        <v>1955.6519553072626</v>
      </c>
      <c r="D243" s="29"/>
      <c r="E243" s="29">
        <v>6399.50969273743</v>
      </c>
      <c r="F243" s="29"/>
      <c r="G243" s="29">
        <v>100</v>
      </c>
      <c r="H243" s="29"/>
      <c r="I243" s="31">
        <v>59.61</v>
      </c>
      <c r="J243" s="29"/>
      <c r="K243" s="29">
        <v>30</v>
      </c>
      <c r="L243" s="29"/>
      <c r="M243" s="29">
        <v>256513</v>
      </c>
    </row>
    <row r="244" spans="1:13" s="28" customFormat="1" ht="12" customHeight="1">
      <c r="A244" s="439" t="s">
        <v>238</v>
      </c>
      <c r="B244" s="439"/>
      <c r="C244" s="29">
        <v>2194.498737174428</v>
      </c>
      <c r="D244" s="29"/>
      <c r="E244" s="29">
        <v>3992.2594317284925</v>
      </c>
      <c r="F244" s="29"/>
      <c r="G244" s="29">
        <v>100</v>
      </c>
      <c r="H244" s="29"/>
      <c r="I244" s="31">
        <v>66.56</v>
      </c>
      <c r="J244" s="29"/>
      <c r="K244" s="29">
        <v>34</v>
      </c>
      <c r="L244" s="29"/>
      <c r="M244" s="29">
        <v>840242</v>
      </c>
    </row>
    <row r="245" spans="1:13" s="28" customFormat="1" ht="12" customHeight="1">
      <c r="A245" s="439" t="s">
        <v>286</v>
      </c>
      <c r="B245" s="439"/>
      <c r="C245" s="29">
        <v>2341</v>
      </c>
      <c r="D245" s="30">
        <v>9</v>
      </c>
      <c r="E245" s="29">
        <v>8610.805192532089</v>
      </c>
      <c r="F245" s="29"/>
      <c r="G245" s="29">
        <v>95</v>
      </c>
      <c r="H245" s="30">
        <v>9</v>
      </c>
      <c r="I245" s="31">
        <v>64.83</v>
      </c>
      <c r="J245" s="30">
        <v>9</v>
      </c>
      <c r="K245" s="29">
        <v>33</v>
      </c>
      <c r="L245" s="30">
        <v>9</v>
      </c>
      <c r="M245" s="29">
        <v>198940</v>
      </c>
    </row>
    <row r="246" spans="1:13" s="28" customFormat="1" ht="12" customHeight="1">
      <c r="A246" s="439" t="s">
        <v>239</v>
      </c>
      <c r="B246" s="439"/>
      <c r="C246" s="29">
        <v>2226.8476470588234</v>
      </c>
      <c r="D246" s="29"/>
      <c r="E246" s="29">
        <v>4270.02361764706</v>
      </c>
      <c r="F246" s="29"/>
      <c r="G246" s="29">
        <v>100</v>
      </c>
      <c r="H246" s="29"/>
      <c r="I246" s="31">
        <v>64.74</v>
      </c>
      <c r="J246" s="29"/>
      <c r="K246" s="29">
        <v>33</v>
      </c>
      <c r="L246" s="29"/>
      <c r="M246" s="29">
        <v>163115</v>
      </c>
    </row>
    <row r="247" spans="1:13" s="28" customFormat="1" ht="12" customHeight="1">
      <c r="A247" s="443" t="s">
        <v>287</v>
      </c>
      <c r="B247" s="443"/>
      <c r="C247" s="37">
        <v>2341</v>
      </c>
      <c r="D247" s="38">
        <v>9</v>
      </c>
      <c r="E247" s="37">
        <v>5579.062631578947</v>
      </c>
      <c r="F247" s="37"/>
      <c r="G247" s="37">
        <v>95</v>
      </c>
      <c r="H247" s="38">
        <v>9</v>
      </c>
      <c r="I247" s="39">
        <v>64.83</v>
      </c>
      <c r="J247" s="38">
        <v>9</v>
      </c>
      <c r="K247" s="37">
        <v>33</v>
      </c>
      <c r="L247" s="38">
        <v>9</v>
      </c>
      <c r="M247" s="37">
        <v>133283</v>
      </c>
    </row>
    <row r="248" spans="1:13" s="28" customFormat="1" ht="12" customHeight="1">
      <c r="A248" s="441"/>
      <c r="B248" s="441"/>
      <c r="C248" s="441"/>
      <c r="D248" s="441"/>
      <c r="E248" s="441"/>
      <c r="F248" s="441"/>
      <c r="G248" s="441"/>
      <c r="H248" s="441"/>
      <c r="I248" s="441"/>
      <c r="J248" s="441"/>
      <c r="K248" s="441"/>
      <c r="L248" s="441"/>
      <c r="M248" s="441"/>
    </row>
    <row r="249" spans="1:13" s="28" customFormat="1" ht="12" customHeight="1">
      <c r="A249" s="438" t="s">
        <v>240</v>
      </c>
      <c r="B249" s="438"/>
      <c r="C249" s="25">
        <v>2274</v>
      </c>
      <c r="D249" s="25"/>
      <c r="E249" s="25">
        <v>5352</v>
      </c>
      <c r="F249" s="25"/>
      <c r="G249" s="25">
        <v>96.5</v>
      </c>
      <c r="H249" s="27"/>
      <c r="I249" s="27" t="s">
        <v>19</v>
      </c>
      <c r="J249" s="27"/>
      <c r="K249" s="25" t="s">
        <v>19</v>
      </c>
      <c r="L249" s="25"/>
      <c r="M249" s="25">
        <f>SUM(M250:M267)</f>
        <v>4424857</v>
      </c>
    </row>
    <row r="250" spans="1:13" s="28" customFormat="1" ht="12" customHeight="1">
      <c r="A250" s="439" t="s">
        <v>241</v>
      </c>
      <c r="B250" s="439"/>
      <c r="C250" s="29">
        <v>2394.2719459791283</v>
      </c>
      <c r="D250" s="29"/>
      <c r="E250" s="29">
        <v>8707.064254143645</v>
      </c>
      <c r="F250" s="29"/>
      <c r="G250" s="29">
        <v>100</v>
      </c>
      <c r="H250" s="31"/>
      <c r="I250" s="31">
        <v>76.7</v>
      </c>
      <c r="J250" s="31"/>
      <c r="K250" s="29">
        <v>41</v>
      </c>
      <c r="L250" s="29"/>
      <c r="M250" s="29">
        <v>395279</v>
      </c>
    </row>
    <row r="251" spans="1:13" s="28" customFormat="1" ht="12" customHeight="1">
      <c r="A251" s="439" t="s">
        <v>242</v>
      </c>
      <c r="B251" s="439"/>
      <c r="C251" s="29">
        <v>2983.3759999999997</v>
      </c>
      <c r="D251" s="29"/>
      <c r="E251" s="29">
        <v>13830.090699999999</v>
      </c>
      <c r="F251" s="29"/>
      <c r="G251" s="29">
        <v>100</v>
      </c>
      <c r="H251" s="31"/>
      <c r="I251" s="31">
        <v>92.05</v>
      </c>
      <c r="J251" s="31"/>
      <c r="K251" s="29">
        <v>51</v>
      </c>
      <c r="L251" s="29"/>
      <c r="M251" s="29">
        <v>20288</v>
      </c>
    </row>
    <row r="252" spans="1:13" s="28" customFormat="1" ht="12" customHeight="1">
      <c r="A252" s="439" t="s">
        <v>243</v>
      </c>
      <c r="B252" s="439"/>
      <c r="C252" s="29">
        <v>3146.4605263157896</v>
      </c>
      <c r="D252" s="29"/>
      <c r="E252" s="29">
        <v>7704.301842105264</v>
      </c>
      <c r="F252" s="29"/>
      <c r="G252" s="29">
        <v>100</v>
      </c>
      <c r="H252" s="31"/>
      <c r="I252" s="31">
        <v>64.86</v>
      </c>
      <c r="J252" s="31"/>
      <c r="K252" s="86">
        <v>33</v>
      </c>
      <c r="L252" s="86"/>
      <c r="M252" s="29">
        <v>1399</v>
      </c>
    </row>
    <row r="253" spans="1:13" s="28" customFormat="1" ht="12" customHeight="1">
      <c r="A253" s="439" t="s">
        <v>244</v>
      </c>
      <c r="B253" s="439"/>
      <c r="C253" s="29">
        <v>2421.717403314917</v>
      </c>
      <c r="D253" s="29"/>
      <c r="E253" s="29">
        <v>4262.918029465932</v>
      </c>
      <c r="F253" s="29"/>
      <c r="G253" s="29">
        <v>93</v>
      </c>
      <c r="H253" s="31"/>
      <c r="I253" s="31">
        <v>88.73</v>
      </c>
      <c r="J253" s="31"/>
      <c r="K253" s="29">
        <v>49</v>
      </c>
      <c r="L253" s="29"/>
      <c r="M253" s="29">
        <v>147089</v>
      </c>
    </row>
    <row r="254" spans="1:13" s="28" customFormat="1" ht="12" customHeight="1">
      <c r="A254" s="439" t="s">
        <v>245</v>
      </c>
      <c r="B254" s="439"/>
      <c r="C254" s="29">
        <v>4613.658823529411</v>
      </c>
      <c r="D254" s="29"/>
      <c r="E254" s="29">
        <v>27289.282352941176</v>
      </c>
      <c r="F254" s="29"/>
      <c r="G254" s="29">
        <v>100</v>
      </c>
      <c r="H254" s="31"/>
      <c r="I254" s="31">
        <v>65.7</v>
      </c>
      <c r="J254" s="31"/>
      <c r="K254" s="29">
        <v>34</v>
      </c>
      <c r="L254" s="29"/>
      <c r="M254" s="29">
        <v>2571</v>
      </c>
    </row>
    <row r="255" spans="1:13" s="28" customFormat="1" ht="12" customHeight="1">
      <c r="A255" s="439" t="s">
        <v>246</v>
      </c>
      <c r="B255" s="439"/>
      <c r="C255" s="29">
        <v>3995.6396551724138</v>
      </c>
      <c r="D255" s="29"/>
      <c r="E255" s="29">
        <v>23446.195</v>
      </c>
      <c r="F255" s="86"/>
      <c r="G255" s="29">
        <v>100</v>
      </c>
      <c r="H255" s="31"/>
      <c r="I255" s="31">
        <v>93.63</v>
      </c>
      <c r="J255" s="31"/>
      <c r="K255" s="86">
        <v>52</v>
      </c>
      <c r="L255" s="86"/>
      <c r="M255" s="29">
        <v>-9902</v>
      </c>
    </row>
    <row r="256" spans="1:13" s="28" customFormat="1" ht="12" customHeight="1">
      <c r="A256" s="439" t="s">
        <v>247</v>
      </c>
      <c r="B256" s="439"/>
      <c r="C256" s="29">
        <v>2587.692391304348</v>
      </c>
      <c r="D256" s="29"/>
      <c r="E256" s="29">
        <v>10957.401847826088</v>
      </c>
      <c r="F256" s="29"/>
      <c r="G256" s="29">
        <v>100</v>
      </c>
      <c r="H256" s="31"/>
      <c r="I256" s="31">
        <v>73.92</v>
      </c>
      <c r="J256" s="31"/>
      <c r="K256" s="29">
        <v>39</v>
      </c>
      <c r="L256" s="29"/>
      <c r="M256" s="29">
        <v>64225</v>
      </c>
    </row>
    <row r="257" spans="1:13" s="28" customFormat="1" ht="12" customHeight="1">
      <c r="A257" s="439" t="s">
        <v>248</v>
      </c>
      <c r="B257" s="439"/>
      <c r="C257" s="29">
        <v>2400.5291989664083</v>
      </c>
      <c r="D257" s="29"/>
      <c r="E257" s="29">
        <v>4506.001007751937</v>
      </c>
      <c r="F257" s="29"/>
      <c r="G257" s="29">
        <v>97</v>
      </c>
      <c r="H257" s="31"/>
      <c r="I257" s="31">
        <v>72</v>
      </c>
      <c r="J257" s="31"/>
      <c r="K257" s="29">
        <v>38</v>
      </c>
      <c r="L257" s="29"/>
      <c r="M257" s="29">
        <v>358131</v>
      </c>
    </row>
    <row r="258" spans="1:13" s="28" customFormat="1" ht="12" customHeight="1">
      <c r="A258" s="439" t="s">
        <v>249</v>
      </c>
      <c r="B258" s="439"/>
      <c r="C258" s="29">
        <v>2650.5685185185184</v>
      </c>
      <c r="D258" s="29"/>
      <c r="E258" s="29">
        <v>47.061728395062225</v>
      </c>
      <c r="F258" s="29"/>
      <c r="G258" s="29">
        <v>75</v>
      </c>
      <c r="H258" s="31"/>
      <c r="I258" s="31">
        <v>73.73</v>
      </c>
      <c r="J258" s="31"/>
      <c r="K258" s="29">
        <v>39</v>
      </c>
      <c r="L258" s="29"/>
      <c r="M258" s="29">
        <v>0</v>
      </c>
    </row>
    <row r="259" spans="1:13" s="28" customFormat="1" ht="12" customHeight="1">
      <c r="A259" s="439" t="s">
        <v>250</v>
      </c>
      <c r="B259" s="439"/>
      <c r="C259" s="29">
        <v>2273.360791015625</v>
      </c>
      <c r="D259" s="29"/>
      <c r="E259" s="29">
        <v>3162.1724023437496</v>
      </c>
      <c r="F259" s="29"/>
      <c r="G259" s="29">
        <v>95</v>
      </c>
      <c r="H259" s="31"/>
      <c r="I259" s="31">
        <v>71.49</v>
      </c>
      <c r="J259" s="31"/>
      <c r="K259" s="29">
        <v>38</v>
      </c>
      <c r="L259" s="29"/>
      <c r="M259" s="29">
        <v>1161380</v>
      </c>
    </row>
    <row r="260" spans="1:13" s="28" customFormat="1" ht="12" customHeight="1">
      <c r="A260" s="439" t="s">
        <v>251</v>
      </c>
      <c r="B260" s="439"/>
      <c r="C260" s="29">
        <v>2171.7912673056444</v>
      </c>
      <c r="D260" s="29"/>
      <c r="E260" s="29">
        <v>8623.54104366347</v>
      </c>
      <c r="F260" s="29"/>
      <c r="G260" s="29">
        <v>100</v>
      </c>
      <c r="H260" s="31"/>
      <c r="I260" s="31">
        <v>67.08</v>
      </c>
      <c r="J260" s="31"/>
      <c r="K260" s="29">
        <v>35</v>
      </c>
      <c r="L260" s="29"/>
      <c r="M260" s="29">
        <v>736831</v>
      </c>
    </row>
    <row r="261" spans="1:13" s="28" customFormat="1" ht="12" customHeight="1">
      <c r="A261" s="439" t="s">
        <v>252</v>
      </c>
      <c r="B261" s="439"/>
      <c r="C261" s="29">
        <v>2042.353634577603</v>
      </c>
      <c r="D261" s="29"/>
      <c r="E261" s="29">
        <v>1974.247583497053</v>
      </c>
      <c r="F261" s="29"/>
      <c r="G261" s="29">
        <v>80</v>
      </c>
      <c r="H261" s="31"/>
      <c r="I261" s="31">
        <v>73.16</v>
      </c>
      <c r="J261" s="31"/>
      <c r="K261" s="86">
        <v>39</v>
      </c>
      <c r="L261" s="86"/>
      <c r="M261" s="29">
        <v>137415</v>
      </c>
    </row>
    <row r="262" spans="1:13" s="28" customFormat="1" ht="12" customHeight="1">
      <c r="A262" s="439" t="s">
        <v>253</v>
      </c>
      <c r="B262" s="439"/>
      <c r="C262" s="29">
        <v>2329.9389830508476</v>
      </c>
      <c r="D262" s="29"/>
      <c r="E262" s="29">
        <v>7197.72559322034</v>
      </c>
      <c r="F262" s="29"/>
      <c r="G262" s="29">
        <v>100</v>
      </c>
      <c r="H262" s="31"/>
      <c r="I262" s="31">
        <v>66.22</v>
      </c>
      <c r="J262" s="31"/>
      <c r="K262" s="86">
        <v>34</v>
      </c>
      <c r="L262" s="86"/>
      <c r="M262" s="29">
        <v>20648</v>
      </c>
    </row>
    <row r="263" spans="1:13" s="28" customFormat="1" ht="12" customHeight="1">
      <c r="A263" s="439" t="s">
        <v>254</v>
      </c>
      <c r="B263" s="439"/>
      <c r="C263" s="29">
        <v>2260.713597733711</v>
      </c>
      <c r="D263" s="29"/>
      <c r="E263" s="29">
        <v>7135.3669121813045</v>
      </c>
      <c r="F263" s="29"/>
      <c r="G263" s="29">
        <v>100</v>
      </c>
      <c r="H263" s="31"/>
      <c r="I263" s="31">
        <v>67.63</v>
      </c>
      <c r="J263" s="31"/>
      <c r="K263" s="29">
        <v>35</v>
      </c>
      <c r="L263" s="29"/>
      <c r="M263" s="29">
        <v>293528</v>
      </c>
    </row>
    <row r="264" spans="1:13" s="28" customFormat="1" ht="12" customHeight="1">
      <c r="A264" s="439" t="s">
        <v>255</v>
      </c>
      <c r="B264" s="439"/>
      <c r="C264" s="29">
        <v>1600.9045966228894</v>
      </c>
      <c r="D264" s="29"/>
      <c r="E264" s="29">
        <v>400.73062851782345</v>
      </c>
      <c r="F264" s="29"/>
      <c r="G264" s="29">
        <v>100</v>
      </c>
      <c r="H264" s="31"/>
      <c r="I264" s="31">
        <v>94.84</v>
      </c>
      <c r="J264" s="31"/>
      <c r="K264" s="29">
        <v>53</v>
      </c>
      <c r="L264" s="29"/>
      <c r="M264" s="29">
        <v>539195</v>
      </c>
    </row>
    <row r="265" spans="1:13" s="28" customFormat="1" ht="12" customHeight="1">
      <c r="A265" s="439" t="s">
        <v>256</v>
      </c>
      <c r="B265" s="439"/>
      <c r="C265" s="29">
        <v>2005.1961363636365</v>
      </c>
      <c r="D265" s="29"/>
      <c r="E265" s="29">
        <v>4000.995045454545</v>
      </c>
      <c r="F265" s="29"/>
      <c r="G265" s="29">
        <v>90</v>
      </c>
      <c r="H265" s="31"/>
      <c r="I265" s="31">
        <v>74.73</v>
      </c>
      <c r="J265" s="31"/>
      <c r="K265" s="29">
        <v>40</v>
      </c>
      <c r="L265" s="29"/>
      <c r="M265" s="29">
        <v>221609</v>
      </c>
    </row>
    <row r="266" spans="1:13" s="28" customFormat="1" ht="12" customHeight="1">
      <c r="A266" s="439" t="s">
        <v>257</v>
      </c>
      <c r="B266" s="439"/>
      <c r="C266" s="29">
        <v>2478.0412897016363</v>
      </c>
      <c r="D266" s="29"/>
      <c r="E266" s="29">
        <v>5794.0533301251235</v>
      </c>
      <c r="F266" s="29"/>
      <c r="G266" s="29">
        <v>100</v>
      </c>
      <c r="H266" s="31"/>
      <c r="I266" s="31">
        <v>75.44</v>
      </c>
      <c r="J266" s="31"/>
      <c r="K266" s="29">
        <v>40</v>
      </c>
      <c r="L266" s="29"/>
      <c r="M266" s="29">
        <v>324308</v>
      </c>
    </row>
    <row r="267" spans="1:13" s="28" customFormat="1" ht="12" customHeight="1">
      <c r="A267" s="440" t="s">
        <v>258</v>
      </c>
      <c r="B267" s="440"/>
      <c r="C267" s="37">
        <v>2609.3094594594595</v>
      </c>
      <c r="D267" s="37"/>
      <c r="E267" s="37">
        <v>22507.209864864864</v>
      </c>
      <c r="F267" s="37"/>
      <c r="G267" s="37">
        <v>100</v>
      </c>
      <c r="H267" s="39"/>
      <c r="I267" s="39">
        <v>64.23</v>
      </c>
      <c r="J267" s="39"/>
      <c r="K267" s="37">
        <v>33</v>
      </c>
      <c r="L267" s="37"/>
      <c r="M267" s="37">
        <v>10863</v>
      </c>
    </row>
    <row r="268" spans="1:13" s="28" customFormat="1" ht="12" customHeight="1">
      <c r="A268" s="441"/>
      <c r="B268" s="441"/>
      <c r="C268" s="441"/>
      <c r="D268" s="441"/>
      <c r="E268" s="441"/>
      <c r="F268" s="441"/>
      <c r="G268" s="441"/>
      <c r="H268" s="441"/>
      <c r="I268" s="441"/>
      <c r="J268" s="441"/>
      <c r="K268" s="441"/>
      <c r="L268" s="441"/>
      <c r="M268" s="441"/>
    </row>
    <row r="269" spans="1:13" s="28" customFormat="1" ht="12" customHeight="1">
      <c r="A269" s="438" t="s">
        <v>259</v>
      </c>
      <c r="B269" s="438"/>
      <c r="C269" s="21">
        <v>3340</v>
      </c>
      <c r="D269" s="21"/>
      <c r="E269" s="21">
        <v>4088</v>
      </c>
      <c r="F269" s="21"/>
      <c r="G269" s="21">
        <v>80.02</v>
      </c>
      <c r="H269" s="23"/>
      <c r="I269" s="27">
        <v>100</v>
      </c>
      <c r="J269" s="27"/>
      <c r="K269" s="25" t="s">
        <v>19</v>
      </c>
      <c r="L269" s="21"/>
      <c r="M269" s="21">
        <f>SUM(M270:M277)</f>
        <v>0</v>
      </c>
    </row>
    <row r="270" spans="1:13" s="28" customFormat="1" ht="12" customHeight="1">
      <c r="A270" s="439" t="s">
        <v>260</v>
      </c>
      <c r="B270" s="439"/>
      <c r="C270" s="72">
        <v>3315</v>
      </c>
      <c r="D270" s="72"/>
      <c r="E270" s="72">
        <v>2676</v>
      </c>
      <c r="F270" s="72"/>
      <c r="G270" s="72">
        <v>80.76</v>
      </c>
      <c r="H270" s="87"/>
      <c r="I270" s="31" t="s">
        <v>19</v>
      </c>
      <c r="J270" s="31"/>
      <c r="K270" s="29" t="s">
        <v>19</v>
      </c>
      <c r="L270" s="72"/>
      <c r="M270" s="72">
        <f>SUM(M58:M81)</f>
        <v>50377</v>
      </c>
    </row>
    <row r="271" spans="1:13" s="28" customFormat="1" ht="12" customHeight="1">
      <c r="A271" s="439" t="s">
        <v>261</v>
      </c>
      <c r="B271" s="439"/>
      <c r="C271" s="29">
        <v>4194</v>
      </c>
      <c r="D271" s="29"/>
      <c r="E271" s="29">
        <v>4253</v>
      </c>
      <c r="F271" s="29"/>
      <c r="G271" s="29">
        <v>74.76</v>
      </c>
      <c r="H271" s="31"/>
      <c r="I271" s="31" t="s">
        <v>19</v>
      </c>
      <c r="J271" s="31"/>
      <c r="K271" s="29" t="s">
        <v>19</v>
      </c>
      <c r="L271" s="29"/>
      <c r="M271" s="29">
        <f>SUM(M84:M153)</f>
        <v>-32921624</v>
      </c>
    </row>
    <row r="272" spans="1:13" s="28" customFormat="1" ht="12" customHeight="1">
      <c r="A272" s="439" t="s">
        <v>262</v>
      </c>
      <c r="B272" s="439"/>
      <c r="C272" s="29">
        <v>2771</v>
      </c>
      <c r="D272" s="29"/>
      <c r="E272" s="29">
        <v>5082</v>
      </c>
      <c r="F272" s="29"/>
      <c r="G272" s="29">
        <v>85.1</v>
      </c>
      <c r="H272" s="31"/>
      <c r="I272" s="31" t="s">
        <v>19</v>
      </c>
      <c r="J272" s="31"/>
      <c r="K272" s="29" t="s">
        <v>19</v>
      </c>
      <c r="L272" s="29"/>
      <c r="M272" s="29">
        <f>SUM(M156:M195)</f>
        <v>4483349</v>
      </c>
    </row>
    <row r="273" spans="1:13" s="28" customFormat="1" ht="12" customHeight="1">
      <c r="A273" s="439" t="s">
        <v>263</v>
      </c>
      <c r="B273" s="439"/>
      <c r="C273" s="29">
        <v>2204</v>
      </c>
      <c r="D273" s="29"/>
      <c r="E273" s="29">
        <v>6043</v>
      </c>
      <c r="F273" s="29"/>
      <c r="G273" s="29">
        <v>96.09</v>
      </c>
      <c r="H273" s="31"/>
      <c r="I273" s="31" t="s">
        <v>19</v>
      </c>
      <c r="J273" s="31"/>
      <c r="K273" s="29" t="s">
        <v>19</v>
      </c>
      <c r="L273" s="29"/>
      <c r="M273" s="29">
        <f>SUM(M198:M208)</f>
        <v>3258615</v>
      </c>
    </row>
    <row r="274" spans="1:13" s="28" customFormat="1" ht="12" customHeight="1">
      <c r="A274" s="439" t="s">
        <v>264</v>
      </c>
      <c r="B274" s="439"/>
      <c r="C274" s="29">
        <v>2410</v>
      </c>
      <c r="D274" s="29"/>
      <c r="E274" s="29">
        <v>2863</v>
      </c>
      <c r="F274" s="29"/>
      <c r="G274" s="29">
        <v>93.58</v>
      </c>
      <c r="H274" s="31"/>
      <c r="I274" s="31" t="s">
        <v>19</v>
      </c>
      <c r="J274" s="31"/>
      <c r="K274" s="29" t="s">
        <v>19</v>
      </c>
      <c r="L274" s="29"/>
      <c r="M274" s="29">
        <f>SUM(M211:M228)</f>
        <v>9907763</v>
      </c>
    </row>
    <row r="275" spans="1:13" s="28" customFormat="1" ht="12" customHeight="1">
      <c r="A275" s="439" t="s">
        <v>265</v>
      </c>
      <c r="B275" s="439"/>
      <c r="C275" s="29">
        <v>2154</v>
      </c>
      <c r="D275" s="29"/>
      <c r="E275" s="29">
        <v>4992</v>
      </c>
      <c r="F275" s="29"/>
      <c r="G275" s="29">
        <v>99.34</v>
      </c>
      <c r="H275" s="31"/>
      <c r="I275" s="31" t="s">
        <v>19</v>
      </c>
      <c r="J275" s="31"/>
      <c r="K275" s="29" t="s">
        <v>19</v>
      </c>
      <c r="L275" s="29"/>
      <c r="M275" s="29">
        <f>SUM(M231:M236)</f>
        <v>7747067</v>
      </c>
    </row>
    <row r="276" spans="1:13" s="28" customFormat="1" ht="12" customHeight="1">
      <c r="A276" s="439" t="s">
        <v>266</v>
      </c>
      <c r="B276" s="439"/>
      <c r="C276" s="29">
        <v>2219</v>
      </c>
      <c r="D276" s="29"/>
      <c r="E276" s="29">
        <v>5379</v>
      </c>
      <c r="F276" s="29"/>
      <c r="G276" s="29">
        <v>96.71</v>
      </c>
      <c r="H276" s="31"/>
      <c r="I276" s="31" t="s">
        <v>19</v>
      </c>
      <c r="J276" s="31"/>
      <c r="K276" s="29" t="s">
        <v>19</v>
      </c>
      <c r="L276" s="29"/>
      <c r="M276" s="29">
        <f>SUM(M239:M247)</f>
        <v>3049596</v>
      </c>
    </row>
    <row r="277" spans="1:13" s="28" customFormat="1" ht="12" customHeight="1">
      <c r="A277" s="440" t="s">
        <v>267</v>
      </c>
      <c r="B277" s="440"/>
      <c r="C277" s="37">
        <v>2274</v>
      </c>
      <c r="D277" s="37"/>
      <c r="E277" s="37">
        <v>5352</v>
      </c>
      <c r="F277" s="37"/>
      <c r="G277" s="37">
        <v>96.5</v>
      </c>
      <c r="H277" s="39"/>
      <c r="I277" s="39" t="s">
        <v>19</v>
      </c>
      <c r="J277" s="39"/>
      <c r="K277" s="37" t="s">
        <v>19</v>
      </c>
      <c r="L277" s="37"/>
      <c r="M277" s="37">
        <f>SUM(M250:M267)</f>
        <v>4424857</v>
      </c>
    </row>
    <row r="278" spans="1:13" s="28" customFormat="1" ht="12" customHeight="1">
      <c r="A278" s="441"/>
      <c r="B278" s="441"/>
      <c r="C278" s="441"/>
      <c r="D278" s="441"/>
      <c r="E278" s="441"/>
      <c r="F278" s="441"/>
      <c r="G278" s="441"/>
      <c r="H278" s="441"/>
      <c r="I278" s="441"/>
      <c r="J278" s="441"/>
      <c r="K278" s="441"/>
      <c r="L278" s="441"/>
      <c r="M278" s="441"/>
    </row>
    <row r="279" spans="1:13" s="28" customFormat="1" ht="12" customHeight="1">
      <c r="A279" s="438" t="s">
        <v>268</v>
      </c>
      <c r="B279" s="438"/>
      <c r="C279" s="25">
        <v>3505.404354366621</v>
      </c>
      <c r="D279" s="25"/>
      <c r="E279" s="25">
        <v>3785.6342120331624</v>
      </c>
      <c r="F279" s="25"/>
      <c r="G279" s="27" t="s">
        <v>19</v>
      </c>
      <c r="H279" s="27"/>
      <c r="I279" s="27" t="s">
        <v>19</v>
      </c>
      <c r="J279" s="27"/>
      <c r="K279" s="25" t="s">
        <v>19</v>
      </c>
      <c r="L279" s="25"/>
      <c r="M279" s="25">
        <f>SUM(M280:M283)</f>
        <v>-19962619</v>
      </c>
    </row>
    <row r="280" spans="1:13" s="28" customFormat="1" ht="12" customHeight="1">
      <c r="A280" s="439" t="s">
        <v>264</v>
      </c>
      <c r="B280" s="439"/>
      <c r="C280" s="29">
        <v>2397</v>
      </c>
      <c r="D280" s="29"/>
      <c r="E280" s="29">
        <v>3007</v>
      </c>
      <c r="F280" s="29"/>
      <c r="G280" s="29">
        <v>93.83</v>
      </c>
      <c r="H280" s="31"/>
      <c r="I280" s="31" t="s">
        <v>19</v>
      </c>
      <c r="J280" s="31"/>
      <c r="K280" s="29" t="s">
        <v>19</v>
      </c>
      <c r="L280" s="29"/>
      <c r="M280" s="29">
        <f>M211+M212+M213+M214+M215+M216+M217+M218+M220+M223+M224+M226+M228+M232+M163+M225</f>
        <v>10727750</v>
      </c>
    </row>
    <row r="281" spans="1:13" s="28" customFormat="1" ht="12" customHeight="1">
      <c r="A281" s="439" t="s">
        <v>288</v>
      </c>
      <c r="B281" s="439"/>
      <c r="C281" s="29">
        <v>3340</v>
      </c>
      <c r="D281" s="29"/>
      <c r="E281" s="29">
        <v>2479</v>
      </c>
      <c r="F281" s="29"/>
      <c r="G281" s="29">
        <v>80.61</v>
      </c>
      <c r="H281" s="31"/>
      <c r="I281" s="31" t="s">
        <v>19</v>
      </c>
      <c r="J281" s="31"/>
      <c r="K281" s="29" t="s">
        <v>19</v>
      </c>
      <c r="L281" s="29"/>
      <c r="M281" s="29">
        <f>M58+M59+M60+M64+M65+M66+M67+M68+M69+M70+M72+M73+M75+M76+M77+M78+M79+M80+M81+M97</f>
        <v>-596699</v>
      </c>
    </row>
    <row r="282" spans="1:13" s="28" customFormat="1" ht="12" customHeight="1">
      <c r="A282" s="439" t="s">
        <v>262</v>
      </c>
      <c r="B282" s="439"/>
      <c r="C282" s="29">
        <v>2737</v>
      </c>
      <c r="D282" s="29"/>
      <c r="E282" s="29">
        <v>4709</v>
      </c>
      <c r="F282" s="29"/>
      <c r="G282" s="29">
        <v>85.37</v>
      </c>
      <c r="H282" s="31"/>
      <c r="I282" s="31" t="s">
        <v>19</v>
      </c>
      <c r="J282" s="31"/>
      <c r="K282" s="29" t="s">
        <v>19</v>
      </c>
      <c r="L282" s="29"/>
      <c r="M282" s="29">
        <f>M156+M159+M162+M165+M169+M175+M176+M179+M181+M183+M186+M190+M191+M193+M198+M205+M208+M168+M172+M174+M177</f>
        <v>5663695</v>
      </c>
    </row>
    <row r="283" spans="1:13" s="28" customFormat="1" ht="12" customHeight="1">
      <c r="A283" s="440" t="s">
        <v>261</v>
      </c>
      <c r="B283" s="440"/>
      <c r="C283" s="37">
        <v>4332</v>
      </c>
      <c r="D283" s="37"/>
      <c r="E283" s="37">
        <v>4150</v>
      </c>
      <c r="F283" s="37"/>
      <c r="G283" s="37">
        <v>74.25</v>
      </c>
      <c r="H283" s="39"/>
      <c r="I283" s="39" t="s">
        <v>19</v>
      </c>
      <c r="J283" s="39"/>
      <c r="K283" s="37" t="s">
        <v>19</v>
      </c>
      <c r="L283" s="37"/>
      <c r="M283" s="37">
        <f>+M84+M85+M86+M89+M90+M91+M95+M93+M99+M98+M103+M100+M105+M102+M106+M104+M107+M113+M111+M110+M114+M115+M116+M117+M118+M119+M120+M122+M121+M123+M124+M126+M125+M128+M127+M131+M133+M132+M135+M134+M136+M137+M138+M139+M140+M142+M143+M146+M145+M147+M148+M150+M151+M152+M153</f>
        <v>-35757365</v>
      </c>
    </row>
    <row r="284" spans="1:13" s="52" customFormat="1" ht="5.25" customHeight="1">
      <c r="A284" s="384"/>
      <c r="B284" s="384"/>
      <c r="C284" s="384"/>
      <c r="D284" s="384"/>
      <c r="E284" s="384"/>
      <c r="F284" s="384"/>
      <c r="G284" s="384"/>
      <c r="H284" s="384"/>
      <c r="I284" s="384"/>
      <c r="J284" s="384"/>
      <c r="K284" s="384"/>
      <c r="L284" s="384"/>
      <c r="M284" s="384"/>
    </row>
    <row r="285" spans="1:13" s="228" customFormat="1" ht="11.25">
      <c r="A285" s="355" t="s">
        <v>289</v>
      </c>
      <c r="B285" s="355"/>
      <c r="C285" s="355"/>
      <c r="D285" s="355"/>
      <c r="E285" s="355"/>
      <c r="F285" s="355"/>
      <c r="G285" s="355"/>
      <c r="H285" s="355"/>
      <c r="I285" s="355"/>
      <c r="J285" s="355"/>
      <c r="K285" s="355"/>
      <c r="L285" s="355"/>
      <c r="M285" s="355"/>
    </row>
    <row r="286" spans="1:13" s="51" customFormat="1" ht="4.5" customHeight="1">
      <c r="A286" s="444"/>
      <c r="B286" s="444"/>
      <c r="C286" s="444"/>
      <c r="D286" s="444"/>
      <c r="E286" s="444"/>
      <c r="F286" s="444"/>
      <c r="G286" s="444"/>
      <c r="H286" s="444"/>
      <c r="I286" s="444"/>
      <c r="J286" s="444"/>
      <c r="K286" s="444"/>
      <c r="L286" s="444"/>
      <c r="M286" s="444"/>
    </row>
    <row r="287" spans="1:13" s="228" customFormat="1" ht="11.25">
      <c r="A287" s="387" t="s">
        <v>669</v>
      </c>
      <c r="B287" s="387"/>
      <c r="C287" s="387"/>
      <c r="D287" s="387"/>
      <c r="E287" s="387"/>
      <c r="F287" s="387"/>
      <c r="G287" s="387"/>
      <c r="H287" s="387"/>
      <c r="I287" s="387"/>
      <c r="J287" s="387"/>
      <c r="K287" s="387"/>
      <c r="L287" s="387"/>
      <c r="M287" s="387"/>
    </row>
    <row r="288" spans="1:13" s="228" customFormat="1" ht="23.25" customHeight="1">
      <c r="A288" s="387" t="s">
        <v>670</v>
      </c>
      <c r="B288" s="387"/>
      <c r="C288" s="387"/>
      <c r="D288" s="387"/>
      <c r="E288" s="387"/>
      <c r="F288" s="387"/>
      <c r="G288" s="387"/>
      <c r="H288" s="387"/>
      <c r="I288" s="387"/>
      <c r="J288" s="387"/>
      <c r="K288" s="387"/>
      <c r="L288" s="387"/>
      <c r="M288" s="387"/>
    </row>
    <row r="289" spans="1:13" s="228" customFormat="1" ht="22.5" customHeight="1">
      <c r="A289" s="387" t="s">
        <v>634</v>
      </c>
      <c r="B289" s="387"/>
      <c r="C289" s="387"/>
      <c r="D289" s="387"/>
      <c r="E289" s="387"/>
      <c r="F289" s="387"/>
      <c r="G289" s="387"/>
      <c r="H289" s="387"/>
      <c r="I289" s="387"/>
      <c r="J289" s="387"/>
      <c r="K289" s="387"/>
      <c r="L289" s="387"/>
      <c r="M289" s="387"/>
    </row>
    <row r="290" spans="1:13" s="228" customFormat="1" ht="11.25">
      <c r="A290" s="387" t="s">
        <v>635</v>
      </c>
      <c r="B290" s="387"/>
      <c r="C290" s="387"/>
      <c r="D290" s="387"/>
      <c r="E290" s="387"/>
      <c r="F290" s="387"/>
      <c r="G290" s="387"/>
      <c r="H290" s="387"/>
      <c r="I290" s="387"/>
      <c r="J290" s="387"/>
      <c r="K290" s="387"/>
      <c r="L290" s="387"/>
      <c r="M290" s="387"/>
    </row>
    <row r="291" spans="1:13" s="228" customFormat="1" ht="11.25">
      <c r="A291" s="387" t="s">
        <v>671</v>
      </c>
      <c r="B291" s="387"/>
      <c r="C291" s="387"/>
      <c r="D291" s="387"/>
      <c r="E291" s="387"/>
      <c r="F291" s="387"/>
      <c r="G291" s="387"/>
      <c r="H291" s="387"/>
      <c r="I291" s="387"/>
      <c r="J291" s="387"/>
      <c r="K291" s="387"/>
      <c r="L291" s="387"/>
      <c r="M291" s="387"/>
    </row>
    <row r="292" spans="1:13" s="228" customFormat="1" ht="11.25">
      <c r="A292" s="387" t="s">
        <v>672</v>
      </c>
      <c r="B292" s="387"/>
      <c r="C292" s="387"/>
      <c r="D292" s="387"/>
      <c r="E292" s="387"/>
      <c r="F292" s="387"/>
      <c r="G292" s="387"/>
      <c r="H292" s="387"/>
      <c r="I292" s="387"/>
      <c r="J292" s="387"/>
      <c r="K292" s="387"/>
      <c r="L292" s="387"/>
      <c r="M292" s="387"/>
    </row>
    <row r="293" spans="1:13" s="228" customFormat="1" ht="11.25">
      <c r="A293" s="387" t="s">
        <v>673</v>
      </c>
      <c r="B293" s="387"/>
      <c r="C293" s="387"/>
      <c r="D293" s="387"/>
      <c r="E293" s="387"/>
      <c r="F293" s="387"/>
      <c r="G293" s="387"/>
      <c r="H293" s="387"/>
      <c r="I293" s="387"/>
      <c r="J293" s="387"/>
      <c r="K293" s="387"/>
      <c r="L293" s="387"/>
      <c r="M293" s="387"/>
    </row>
    <row r="294" spans="1:13" s="228" customFormat="1" ht="11.25">
      <c r="A294" s="387" t="s">
        <v>674</v>
      </c>
      <c r="B294" s="387"/>
      <c r="C294" s="387"/>
      <c r="D294" s="387"/>
      <c r="E294" s="387"/>
      <c r="F294" s="387"/>
      <c r="G294" s="387"/>
      <c r="H294" s="387"/>
      <c r="I294" s="387"/>
      <c r="J294" s="387"/>
      <c r="K294" s="387"/>
      <c r="L294" s="387"/>
      <c r="M294" s="387"/>
    </row>
    <row r="295" spans="1:13" s="228" customFormat="1" ht="11.25">
      <c r="A295" s="387" t="s">
        <v>675</v>
      </c>
      <c r="B295" s="387"/>
      <c r="C295" s="387"/>
      <c r="D295" s="387"/>
      <c r="E295" s="387"/>
      <c r="F295" s="387"/>
      <c r="G295" s="387"/>
      <c r="H295" s="387"/>
      <c r="I295" s="387"/>
      <c r="J295" s="387"/>
      <c r="K295" s="387"/>
      <c r="L295" s="387"/>
      <c r="M295" s="387"/>
    </row>
    <row r="296" spans="1:13" s="52" customFormat="1" ht="5.25" customHeight="1">
      <c r="A296" s="384"/>
      <c r="B296" s="384"/>
      <c r="C296" s="384"/>
      <c r="D296" s="384"/>
      <c r="E296" s="384"/>
      <c r="F296" s="384"/>
      <c r="G296" s="384"/>
      <c r="H296" s="384"/>
      <c r="I296" s="384"/>
      <c r="J296" s="384"/>
      <c r="K296" s="384"/>
      <c r="L296" s="384"/>
      <c r="M296" s="384"/>
    </row>
    <row r="297" spans="1:13" s="228" customFormat="1" ht="11.25">
      <c r="A297" s="355" t="s">
        <v>271</v>
      </c>
      <c r="B297" s="355"/>
      <c r="C297" s="355"/>
      <c r="D297" s="355"/>
      <c r="E297" s="355"/>
      <c r="F297" s="355"/>
      <c r="G297" s="355"/>
      <c r="H297" s="355"/>
      <c r="I297" s="355"/>
      <c r="J297" s="355"/>
      <c r="K297" s="355"/>
      <c r="L297" s="355"/>
      <c r="M297" s="355"/>
    </row>
    <row r="298" spans="1:13" s="52" customFormat="1" ht="5.25" customHeight="1">
      <c r="A298" s="384"/>
      <c r="B298" s="384"/>
      <c r="C298" s="384"/>
      <c r="D298" s="384"/>
      <c r="E298" s="384"/>
      <c r="F298" s="384"/>
      <c r="G298" s="384"/>
      <c r="H298" s="384"/>
      <c r="I298" s="384"/>
      <c r="J298" s="384"/>
      <c r="K298" s="384"/>
      <c r="L298" s="384"/>
      <c r="M298" s="384"/>
    </row>
    <row r="299" spans="1:13" s="228" customFormat="1" ht="11.25">
      <c r="A299" s="355" t="s">
        <v>290</v>
      </c>
      <c r="B299" s="355"/>
      <c r="C299" s="355"/>
      <c r="D299" s="355"/>
      <c r="E299" s="355"/>
      <c r="F299" s="355"/>
      <c r="G299" s="355"/>
      <c r="H299" s="355"/>
      <c r="I299" s="355"/>
      <c r="J299" s="355"/>
      <c r="K299" s="355"/>
      <c r="L299" s="355"/>
      <c r="M299" s="355"/>
    </row>
    <row r="300" spans="1:13" s="228" customFormat="1" ht="11.25">
      <c r="A300" s="355" t="s">
        <v>615</v>
      </c>
      <c r="B300" s="355"/>
      <c r="C300" s="355"/>
      <c r="D300" s="355"/>
      <c r="E300" s="355"/>
      <c r="F300" s="355"/>
      <c r="G300" s="355"/>
      <c r="H300" s="355"/>
      <c r="I300" s="355"/>
      <c r="J300" s="355"/>
      <c r="K300" s="355"/>
      <c r="L300" s="355"/>
      <c r="M300" s="355"/>
    </row>
    <row r="301" spans="3:13" s="51" customFormat="1" ht="9" customHeight="1">
      <c r="C301" s="88"/>
      <c r="D301" s="88"/>
      <c r="E301" s="88"/>
      <c r="G301" s="89"/>
      <c r="H301" s="89"/>
      <c r="I301" s="89"/>
      <c r="J301" s="89"/>
      <c r="M301" s="88"/>
    </row>
  </sheetData>
  <sheetProtection/>
  <mergeCells count="297">
    <mergeCell ref="A298:M298"/>
    <mergeCell ref="A299:M299"/>
    <mergeCell ref="A300:M300"/>
    <mergeCell ref="A294:M294"/>
    <mergeCell ref="A295:M295"/>
    <mergeCell ref="A296:M296"/>
    <mergeCell ref="A297:M297"/>
    <mergeCell ref="A288:M288"/>
    <mergeCell ref="A289:M289"/>
    <mergeCell ref="A290:M290"/>
    <mergeCell ref="A291:M291"/>
    <mergeCell ref="A292:M292"/>
    <mergeCell ref="A293:M293"/>
    <mergeCell ref="A282:B282"/>
    <mergeCell ref="A283:B283"/>
    <mergeCell ref="A284:M284"/>
    <mergeCell ref="A285:M285"/>
    <mergeCell ref="A286:M286"/>
    <mergeCell ref="A287:M287"/>
    <mergeCell ref="A276:B276"/>
    <mergeCell ref="A277:B277"/>
    <mergeCell ref="A278:M278"/>
    <mergeCell ref="A279:B279"/>
    <mergeCell ref="A280:B280"/>
    <mergeCell ref="A281:B281"/>
    <mergeCell ref="A270:B270"/>
    <mergeCell ref="A271:B271"/>
    <mergeCell ref="A272:B272"/>
    <mergeCell ref="A273:B273"/>
    <mergeCell ref="A274:B274"/>
    <mergeCell ref="A275:B275"/>
    <mergeCell ref="A264:B264"/>
    <mergeCell ref="A265:B265"/>
    <mergeCell ref="A266:B266"/>
    <mergeCell ref="A267:B267"/>
    <mergeCell ref="A268:M268"/>
    <mergeCell ref="A269:B269"/>
    <mergeCell ref="A258:B258"/>
    <mergeCell ref="A259:B259"/>
    <mergeCell ref="A260:B260"/>
    <mergeCell ref="A261:B261"/>
    <mergeCell ref="A262:B262"/>
    <mergeCell ref="A263:B263"/>
    <mergeCell ref="A252:B252"/>
    <mergeCell ref="A253:B253"/>
    <mergeCell ref="A254:B254"/>
    <mergeCell ref="A255:B255"/>
    <mergeCell ref="A256:B256"/>
    <mergeCell ref="A257:B257"/>
    <mergeCell ref="A246:B246"/>
    <mergeCell ref="A247:B247"/>
    <mergeCell ref="A248:M248"/>
    <mergeCell ref="A249:B249"/>
    <mergeCell ref="A250:B250"/>
    <mergeCell ref="A251:B251"/>
    <mergeCell ref="A240:B240"/>
    <mergeCell ref="A241:B241"/>
    <mergeCell ref="A242:B242"/>
    <mergeCell ref="A243:B243"/>
    <mergeCell ref="A244:B244"/>
    <mergeCell ref="A245:B245"/>
    <mergeCell ref="A234:B234"/>
    <mergeCell ref="A235:B235"/>
    <mergeCell ref="A236:B236"/>
    <mergeCell ref="A237:M237"/>
    <mergeCell ref="A238:B238"/>
    <mergeCell ref="A239:B239"/>
    <mergeCell ref="A228:B228"/>
    <mergeCell ref="A229:M229"/>
    <mergeCell ref="A230:B230"/>
    <mergeCell ref="A231:B231"/>
    <mergeCell ref="A232:B232"/>
    <mergeCell ref="A233:B233"/>
    <mergeCell ref="A222:B222"/>
    <mergeCell ref="A223:B223"/>
    <mergeCell ref="A224:B224"/>
    <mergeCell ref="A225:B225"/>
    <mergeCell ref="A226:B226"/>
    <mergeCell ref="A227:B227"/>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M209"/>
    <mergeCell ref="A198:B198"/>
    <mergeCell ref="A199:B199"/>
    <mergeCell ref="A200:B200"/>
    <mergeCell ref="A201:B201"/>
    <mergeCell ref="A202:B202"/>
    <mergeCell ref="A203:B203"/>
    <mergeCell ref="A192:B192"/>
    <mergeCell ref="A193:B193"/>
    <mergeCell ref="A194:B194"/>
    <mergeCell ref="A195:B195"/>
    <mergeCell ref="A196:M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50:B150"/>
    <mergeCell ref="A151:B151"/>
    <mergeCell ref="A152:B152"/>
    <mergeCell ref="A153:B153"/>
    <mergeCell ref="A154:M154"/>
    <mergeCell ref="A155:B155"/>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M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M56"/>
    <mergeCell ref="A57:B57"/>
    <mergeCell ref="A58:B58"/>
    <mergeCell ref="A59:B59"/>
    <mergeCell ref="A42:B42"/>
    <mergeCell ref="A43:B43"/>
    <mergeCell ref="A47:B47"/>
    <mergeCell ref="A51:M51"/>
    <mergeCell ref="A52:B52"/>
    <mergeCell ref="A53:B53"/>
    <mergeCell ref="A36:M36"/>
    <mergeCell ref="A37:B37"/>
    <mergeCell ref="A38:B38"/>
    <mergeCell ref="A39:B39"/>
    <mergeCell ref="A40:M40"/>
    <mergeCell ref="A41:B41"/>
    <mergeCell ref="A23:B23"/>
    <mergeCell ref="A24:B24"/>
    <mergeCell ref="A25:B25"/>
    <mergeCell ref="A28:B28"/>
    <mergeCell ref="A31:B31"/>
    <mergeCell ref="A32:B32"/>
    <mergeCell ref="A11:B11"/>
    <mergeCell ref="A12:B12"/>
    <mergeCell ref="A16:B16"/>
    <mergeCell ref="A20:B20"/>
    <mergeCell ref="A21:M21"/>
    <mergeCell ref="A22:B22"/>
    <mergeCell ref="K7:L7"/>
    <mergeCell ref="A8:B8"/>
    <mergeCell ref="A9:B9"/>
    <mergeCell ref="A10:M10"/>
    <mergeCell ref="C7:D7"/>
    <mergeCell ref="E7:F7"/>
    <mergeCell ref="G7:H7"/>
    <mergeCell ref="I7:J7"/>
    <mergeCell ref="A7:B7"/>
    <mergeCell ref="C8:M8"/>
    <mergeCell ref="I6:J6"/>
    <mergeCell ref="K6:L6"/>
    <mergeCell ref="A5:B5"/>
    <mergeCell ref="C5:D5"/>
    <mergeCell ref="A6:B6"/>
    <mergeCell ref="C6:D6"/>
    <mergeCell ref="E6:F6"/>
    <mergeCell ref="G6:H6"/>
    <mergeCell ref="E5:F5"/>
    <mergeCell ref="G5:H5"/>
    <mergeCell ref="I5:J5"/>
    <mergeCell ref="K5:L5"/>
    <mergeCell ref="A1:M1"/>
    <mergeCell ref="A2:M2"/>
    <mergeCell ref="A3:M3"/>
    <mergeCell ref="A4:M4"/>
  </mergeCells>
  <printOptions/>
  <pageMargins left="0" right="0" top="0" bottom="0" header="0" footer="0"/>
  <pageSetup horizontalDpi="1200" verticalDpi="1200" orientation="portrait" paperSize="9" scale="80" r:id="rId1"/>
  <ignoredErrors>
    <ignoredError sqref="C7:H7 M7" numberStoredAsText="1"/>
  </ignoredErrors>
</worksheet>
</file>

<file path=xl/worksheets/sheet17.xml><?xml version="1.0" encoding="utf-8"?>
<worksheet xmlns="http://schemas.openxmlformats.org/spreadsheetml/2006/main" xmlns:r="http://schemas.openxmlformats.org/officeDocument/2006/relationships">
  <dimension ref="A1:L299"/>
  <sheetViews>
    <sheetView zoomScalePageLayoutView="0" workbookViewId="0" topLeftCell="A1">
      <pane ySplit="8" topLeftCell="A9" activePane="bottomLeft" state="frozen"/>
      <selection pane="topLeft" activeCell="A1" sqref="A1:N1"/>
      <selection pane="bottomLeft" activeCell="A1" sqref="A1:L1"/>
    </sheetView>
  </sheetViews>
  <sheetFormatPr defaultColWidth="9.140625" defaultRowHeight="12.75"/>
  <cols>
    <col min="1" max="2" width="1.7109375" style="0" customWidth="1"/>
    <col min="3" max="3" width="27.140625" style="0" customWidth="1"/>
    <col min="4" max="6" width="14.28125" style="0" customWidth="1"/>
    <col min="7" max="7" width="1.7109375" style="173" customWidth="1"/>
    <col min="8" max="8" width="14.28125" style="0" customWidth="1"/>
    <col min="9" max="9" width="1.7109375" style="173" customWidth="1"/>
    <col min="10" max="10" width="14.28125" style="0" customWidth="1"/>
    <col min="11" max="11" width="1.7109375" style="173" customWidth="1"/>
    <col min="12" max="12" width="14.28125" style="0" customWidth="1"/>
  </cols>
  <sheetData>
    <row r="1" spans="1:12" ht="12.75" customHeight="1">
      <c r="A1" s="379"/>
      <c r="B1" s="379"/>
      <c r="C1" s="379"/>
      <c r="D1" s="379"/>
      <c r="E1" s="379"/>
      <c r="F1" s="379"/>
      <c r="G1" s="379"/>
      <c r="H1" s="379"/>
      <c r="I1" s="379"/>
      <c r="J1" s="379"/>
      <c r="K1" s="379"/>
      <c r="L1" s="379"/>
    </row>
    <row r="2" spans="1:12" s="325" customFormat="1" ht="17.25" customHeight="1">
      <c r="A2" s="379" t="s">
        <v>0</v>
      </c>
      <c r="B2" s="379"/>
      <c r="C2" s="379"/>
      <c r="D2" s="379"/>
      <c r="E2" s="379"/>
      <c r="F2" s="379"/>
      <c r="G2" s="379"/>
      <c r="H2" s="379"/>
      <c r="I2" s="379"/>
      <c r="J2" s="379"/>
      <c r="K2" s="379"/>
      <c r="L2" s="379"/>
    </row>
    <row r="3" spans="1:12" ht="12.75" customHeight="1">
      <c r="A3" s="379"/>
      <c r="B3" s="379"/>
      <c r="C3" s="379"/>
      <c r="D3" s="379"/>
      <c r="E3" s="379"/>
      <c r="F3" s="379"/>
      <c r="G3" s="379"/>
      <c r="H3" s="379"/>
      <c r="I3" s="379"/>
      <c r="J3" s="379"/>
      <c r="K3" s="379"/>
      <c r="L3" s="379"/>
    </row>
    <row r="4" spans="1:12" ht="12.75" customHeight="1">
      <c r="A4" s="333"/>
      <c r="B4" s="333"/>
      <c r="C4" s="333"/>
      <c r="D4" s="333"/>
      <c r="E4" s="333"/>
      <c r="F4" s="333"/>
      <c r="G4" s="333"/>
      <c r="H4" s="333"/>
      <c r="I4" s="333"/>
      <c r="J4" s="333"/>
      <c r="K4" s="333"/>
      <c r="L4" s="333"/>
    </row>
    <row r="5" spans="1:12" s="92" customFormat="1" ht="12" customHeight="1">
      <c r="A5" s="458"/>
      <c r="B5" s="458"/>
      <c r="C5" s="459"/>
      <c r="D5" s="91" t="s">
        <v>1</v>
      </c>
      <c r="E5" s="91" t="s">
        <v>2</v>
      </c>
      <c r="F5" s="412" t="s">
        <v>3</v>
      </c>
      <c r="G5" s="413"/>
      <c r="H5" s="414" t="s">
        <v>4</v>
      </c>
      <c r="I5" s="415"/>
      <c r="J5" s="414" t="s">
        <v>5</v>
      </c>
      <c r="K5" s="415"/>
      <c r="L5" s="10" t="s">
        <v>6</v>
      </c>
    </row>
    <row r="6" spans="1:12" s="92" customFormat="1" ht="12" customHeight="1">
      <c r="A6" s="456"/>
      <c r="B6" s="456"/>
      <c r="C6" s="457"/>
      <c r="D6" s="93" t="s">
        <v>294</v>
      </c>
      <c r="E6" s="58" t="s">
        <v>294</v>
      </c>
      <c r="F6" s="420" t="s">
        <v>8</v>
      </c>
      <c r="G6" s="421"/>
      <c r="H6" s="422" t="s">
        <v>9</v>
      </c>
      <c r="I6" s="423"/>
      <c r="J6" s="422" t="s">
        <v>10</v>
      </c>
      <c r="K6" s="423"/>
      <c r="L6" s="11" t="s">
        <v>277</v>
      </c>
    </row>
    <row r="7" spans="1:12" s="92" customFormat="1" ht="12" customHeight="1">
      <c r="A7" s="456"/>
      <c r="B7" s="456"/>
      <c r="C7" s="456"/>
      <c r="D7" s="16" t="s">
        <v>308</v>
      </c>
      <c r="E7" s="16" t="s">
        <v>295</v>
      </c>
      <c r="F7" s="427" t="s">
        <v>309</v>
      </c>
      <c r="G7" s="429"/>
      <c r="H7" s="422" t="s">
        <v>279</v>
      </c>
      <c r="I7" s="424"/>
      <c r="J7" s="422" t="s">
        <v>292</v>
      </c>
      <c r="K7" s="424"/>
      <c r="L7" s="16" t="s">
        <v>310</v>
      </c>
    </row>
    <row r="8" spans="1:12" s="92" customFormat="1" ht="12" customHeight="1">
      <c r="A8" s="455"/>
      <c r="B8" s="455"/>
      <c r="C8" s="455"/>
      <c r="D8" s="455"/>
      <c r="E8" s="455"/>
      <c r="F8" s="455"/>
      <c r="G8" s="455"/>
      <c r="H8" s="455"/>
      <c r="I8" s="455"/>
      <c r="J8" s="455"/>
      <c r="K8" s="455"/>
      <c r="L8" s="455"/>
    </row>
    <row r="9" spans="1:12" s="100" customFormat="1" ht="11.25" customHeight="1">
      <c r="A9" s="446" t="s">
        <v>20</v>
      </c>
      <c r="B9" s="446"/>
      <c r="C9" s="446"/>
      <c r="D9" s="94">
        <v>2257.7725564557836</v>
      </c>
      <c r="E9" s="94">
        <v>5482.63180658507</v>
      </c>
      <c r="F9" s="98">
        <v>97.03127148906985</v>
      </c>
      <c r="G9" s="96"/>
      <c r="H9" s="95" t="s">
        <v>19</v>
      </c>
      <c r="I9" s="97"/>
      <c r="J9" s="98" t="s">
        <v>19</v>
      </c>
      <c r="K9" s="97"/>
      <c r="L9" s="21">
        <f>L10+L14+L18</f>
        <v>15598498</v>
      </c>
    </row>
    <row r="10" spans="1:12" s="100" customFormat="1" ht="11.25" customHeight="1">
      <c r="A10" s="101"/>
      <c r="B10" s="452" t="s">
        <v>21</v>
      </c>
      <c r="C10" s="452"/>
      <c r="D10" s="103">
        <v>2351.064573110893</v>
      </c>
      <c r="E10" s="103">
        <v>6031.173479882236</v>
      </c>
      <c r="F10" s="107">
        <v>96.74776915811651</v>
      </c>
      <c r="G10" s="105"/>
      <c r="H10" s="104" t="s">
        <v>19</v>
      </c>
      <c r="I10" s="106"/>
      <c r="J10" s="107" t="s">
        <v>19</v>
      </c>
      <c r="K10" s="106"/>
      <c r="L10" s="29">
        <f>L11+L12+L13</f>
        <v>4749179</v>
      </c>
    </row>
    <row r="11" spans="1:12" s="100" customFormat="1" ht="11.25" customHeight="1">
      <c r="A11" s="101"/>
      <c r="B11" s="108"/>
      <c r="C11" s="102" t="s">
        <v>22</v>
      </c>
      <c r="D11" s="103">
        <v>2349.249251497006</v>
      </c>
      <c r="E11" s="103">
        <v>7033.260622754492</v>
      </c>
      <c r="F11" s="107">
        <v>97.49641901586412</v>
      </c>
      <c r="G11" s="105"/>
      <c r="H11" s="104" t="s">
        <v>19</v>
      </c>
      <c r="I11" s="106"/>
      <c r="J11" s="107" t="s">
        <v>19</v>
      </c>
      <c r="K11" s="106"/>
      <c r="L11" s="29">
        <f>L249+L251+L257+L264+L265</f>
        <v>1004162</v>
      </c>
    </row>
    <row r="12" spans="1:12" s="100" customFormat="1" ht="11.25" customHeight="1">
      <c r="A12" s="101"/>
      <c r="B12" s="108"/>
      <c r="C12" s="102" t="s">
        <v>23</v>
      </c>
      <c r="D12" s="103">
        <v>2326.717384887839</v>
      </c>
      <c r="E12" s="103">
        <v>6318.540020661157</v>
      </c>
      <c r="F12" s="107">
        <v>95.76054658103611</v>
      </c>
      <c r="G12" s="105"/>
      <c r="H12" s="104" t="s">
        <v>19</v>
      </c>
      <c r="I12" s="106"/>
      <c r="J12" s="107" t="s">
        <v>19</v>
      </c>
      <c r="K12" s="106"/>
      <c r="L12" s="29">
        <f>+L250+L258+L253+L254+L255+L256+L260+L261+L266</f>
        <v>1941713</v>
      </c>
    </row>
    <row r="13" spans="1:12" s="100" customFormat="1" ht="11.25" customHeight="1">
      <c r="A13" s="101"/>
      <c r="B13" s="109"/>
      <c r="C13" s="109" t="s">
        <v>24</v>
      </c>
      <c r="D13" s="103">
        <v>2376.6426920854997</v>
      </c>
      <c r="E13" s="103">
        <v>4783.1755314846905</v>
      </c>
      <c r="F13" s="107">
        <v>96.75510653083944</v>
      </c>
      <c r="G13" s="105"/>
      <c r="H13" s="104" t="s">
        <v>19</v>
      </c>
      <c r="I13" s="106"/>
      <c r="J13" s="107" t="s">
        <v>19</v>
      </c>
      <c r="K13" s="106"/>
      <c r="L13" s="29">
        <f>L252+L259+L262+L263</f>
        <v>1803304</v>
      </c>
    </row>
    <row r="14" spans="1:12" s="100" customFormat="1" ht="11.25" customHeight="1">
      <c r="A14" s="101"/>
      <c r="B14" s="452" t="s">
        <v>25</v>
      </c>
      <c r="C14" s="452"/>
      <c r="D14" s="103">
        <v>2166.148191260745</v>
      </c>
      <c r="E14" s="103">
        <v>5020.045598137536</v>
      </c>
      <c r="F14" s="107">
        <v>98.35576315410665</v>
      </c>
      <c r="G14" s="105"/>
      <c r="H14" s="104" t="s">
        <v>19</v>
      </c>
      <c r="I14" s="106"/>
      <c r="J14" s="107" t="s">
        <v>19</v>
      </c>
      <c r="K14" s="106"/>
      <c r="L14" s="29">
        <f>L15+L16+L17</f>
        <v>2974328</v>
      </c>
    </row>
    <row r="15" spans="1:12" s="100" customFormat="1" ht="11.25" customHeight="1">
      <c r="A15" s="101"/>
      <c r="B15" s="108"/>
      <c r="C15" s="109" t="s">
        <v>26</v>
      </c>
      <c r="D15" s="103">
        <v>2255.4793435200904</v>
      </c>
      <c r="E15" s="103">
        <v>7974.808766270515</v>
      </c>
      <c r="F15" s="107">
        <v>100</v>
      </c>
      <c r="G15" s="105"/>
      <c r="H15" s="104" t="s">
        <v>19</v>
      </c>
      <c r="I15" s="106"/>
      <c r="J15" s="107" t="s">
        <v>19</v>
      </c>
      <c r="K15" s="106"/>
      <c r="L15" s="29">
        <f>+L240+L239+L241+L244+L246</f>
        <v>647178</v>
      </c>
    </row>
    <row r="16" spans="1:12" s="100" customFormat="1" ht="11.25" customHeight="1">
      <c r="A16" s="101"/>
      <c r="B16" s="108"/>
      <c r="C16" s="102" t="s">
        <v>27</v>
      </c>
      <c r="D16" s="103">
        <v>2123.028533333333</v>
      </c>
      <c r="E16" s="103">
        <v>3215.538997333334</v>
      </c>
      <c r="F16" s="107">
        <v>95</v>
      </c>
      <c r="G16" s="105"/>
      <c r="H16" s="104" t="s">
        <v>19</v>
      </c>
      <c r="I16" s="106"/>
      <c r="J16" s="107" t="s">
        <v>19</v>
      </c>
      <c r="K16" s="106"/>
      <c r="L16" s="29">
        <f>+L238</f>
        <v>1110646</v>
      </c>
    </row>
    <row r="17" spans="1:12" s="100" customFormat="1" ht="11.25" customHeight="1">
      <c r="A17" s="101"/>
      <c r="B17" s="109"/>
      <c r="C17" s="102" t="s">
        <v>28</v>
      </c>
      <c r="D17" s="103">
        <v>2126.4989701338827</v>
      </c>
      <c r="E17" s="103">
        <v>4073.7960401647783</v>
      </c>
      <c r="F17" s="107">
        <v>100</v>
      </c>
      <c r="G17" s="105"/>
      <c r="H17" s="104" t="s">
        <v>19</v>
      </c>
      <c r="I17" s="106"/>
      <c r="J17" s="107" t="s">
        <v>19</v>
      </c>
      <c r="K17" s="106"/>
      <c r="L17" s="29">
        <f>L242+L243+L245</f>
        <v>1216504</v>
      </c>
    </row>
    <row r="18" spans="1:12" s="100" customFormat="1" ht="11.25" customHeight="1">
      <c r="A18" s="101"/>
      <c r="B18" s="453" t="s">
        <v>29</v>
      </c>
      <c r="C18" s="453"/>
      <c r="D18" s="110">
        <v>2224.5917542135894</v>
      </c>
      <c r="E18" s="110">
        <v>5255.395901292418</v>
      </c>
      <c r="F18" s="143">
        <v>96.7440871085674</v>
      </c>
      <c r="G18" s="112"/>
      <c r="H18" s="113" t="s">
        <v>19</v>
      </c>
      <c r="I18" s="114"/>
      <c r="J18" s="115" t="s">
        <v>19</v>
      </c>
      <c r="K18" s="116"/>
      <c r="L18" s="47">
        <f>L230+L231+L232+L215+L233+L234+L221+L235+L224</f>
        <v>7874991</v>
      </c>
    </row>
    <row r="19" spans="1:12" s="100" customFormat="1" ht="11.25" customHeight="1">
      <c r="A19" s="450"/>
      <c r="B19" s="450"/>
      <c r="C19" s="450"/>
      <c r="D19" s="450"/>
      <c r="E19" s="450"/>
      <c r="F19" s="450"/>
      <c r="G19" s="450"/>
      <c r="H19" s="450"/>
      <c r="I19" s="450"/>
      <c r="J19" s="450"/>
      <c r="K19" s="450"/>
      <c r="L19" s="450"/>
    </row>
    <row r="20" spans="1:12" s="100" customFormat="1" ht="11.25" customHeight="1">
      <c r="A20" s="449" t="s">
        <v>30</v>
      </c>
      <c r="B20" s="449"/>
      <c r="C20" s="449"/>
      <c r="D20" s="118">
        <v>2640.1328204183174</v>
      </c>
      <c r="E20" s="118">
        <v>5255.658300469915</v>
      </c>
      <c r="F20" s="122">
        <v>85.21</v>
      </c>
      <c r="G20" s="120"/>
      <c r="H20" s="119" t="s">
        <v>19</v>
      </c>
      <c r="I20" s="121"/>
      <c r="J20" s="122" t="s">
        <v>19</v>
      </c>
      <c r="K20" s="121"/>
      <c r="L20" s="25">
        <f>L21+L22+L23+L26+L29+L30</f>
        <v>7122351</v>
      </c>
    </row>
    <row r="21" spans="1:12" s="100" customFormat="1" ht="11.25" customHeight="1">
      <c r="A21" s="101"/>
      <c r="B21" s="452" t="s">
        <v>31</v>
      </c>
      <c r="C21" s="452"/>
      <c r="D21" s="103">
        <v>2905.0478796511484</v>
      </c>
      <c r="E21" s="103">
        <v>4712.296978284227</v>
      </c>
      <c r="F21" s="107">
        <v>82.81199845388116</v>
      </c>
      <c r="G21" s="105"/>
      <c r="H21" s="104" t="s">
        <v>19</v>
      </c>
      <c r="I21" s="106"/>
      <c r="J21" s="107" t="s">
        <v>19</v>
      </c>
      <c r="K21" s="106"/>
      <c r="L21" s="29">
        <f>L155+L158+L159+L174+L175+L178+L180+L182+L185</f>
        <v>-1006859</v>
      </c>
    </row>
    <row r="22" spans="1:12" s="100" customFormat="1" ht="11.25" customHeight="1">
      <c r="A22" s="101"/>
      <c r="B22" s="452" t="s">
        <v>32</v>
      </c>
      <c r="C22" s="452"/>
      <c r="D22" s="103">
        <v>2512.105909439754</v>
      </c>
      <c r="E22" s="103">
        <v>5875.097006907137</v>
      </c>
      <c r="F22" s="107">
        <v>83.9682569656892</v>
      </c>
      <c r="G22" s="105"/>
      <c r="H22" s="104" t="s">
        <v>19</v>
      </c>
      <c r="I22" s="106"/>
      <c r="J22" s="107" t="s">
        <v>19</v>
      </c>
      <c r="K22" s="106"/>
      <c r="L22" s="29">
        <f>L160+L166+L170+L176+L184+L186+L187+L193</f>
        <v>103223</v>
      </c>
    </row>
    <row r="23" spans="1:12" s="100" customFormat="1" ht="11.25" customHeight="1">
      <c r="A23" s="101"/>
      <c r="B23" s="452" t="s">
        <v>33</v>
      </c>
      <c r="C23" s="452"/>
      <c r="D23" s="103">
        <v>2146.0377943555636</v>
      </c>
      <c r="E23" s="103">
        <v>5287.41101024627</v>
      </c>
      <c r="F23" s="107">
        <v>91.65911278518868</v>
      </c>
      <c r="G23" s="105"/>
      <c r="H23" s="104" t="s">
        <v>19</v>
      </c>
      <c r="I23" s="106"/>
      <c r="J23" s="107" t="s">
        <v>19</v>
      </c>
      <c r="K23" s="106"/>
      <c r="L23" s="29">
        <f>L24+L25</f>
        <v>3507802</v>
      </c>
    </row>
    <row r="24" spans="1:12" s="100" customFormat="1" ht="11.25" customHeight="1">
      <c r="A24" s="101"/>
      <c r="B24" s="108"/>
      <c r="C24" s="102" t="s">
        <v>34</v>
      </c>
      <c r="D24" s="103">
        <v>2175.0137211855103</v>
      </c>
      <c r="E24" s="103">
        <v>14642.65628979144</v>
      </c>
      <c r="F24" s="107">
        <v>100</v>
      </c>
      <c r="G24" s="105"/>
      <c r="H24" s="104" t="s">
        <v>19</v>
      </c>
      <c r="I24" s="106"/>
      <c r="J24" s="107" t="s">
        <v>19</v>
      </c>
      <c r="K24" s="106"/>
      <c r="L24" s="29">
        <f>L157+L163+L165+L177+L188+L194</f>
        <v>576299</v>
      </c>
    </row>
    <row r="25" spans="1:12" s="100" customFormat="1" ht="11.25" customHeight="1">
      <c r="A25" s="101"/>
      <c r="B25" s="109"/>
      <c r="C25" s="109" t="s">
        <v>35</v>
      </c>
      <c r="D25" s="103">
        <v>2143.45364659814</v>
      </c>
      <c r="E25" s="103">
        <v>4453.086149779735</v>
      </c>
      <c r="F25" s="107">
        <v>91.0820434511764</v>
      </c>
      <c r="G25" s="105"/>
      <c r="H25" s="104" t="s">
        <v>19</v>
      </c>
      <c r="I25" s="106"/>
      <c r="J25" s="107" t="s">
        <v>19</v>
      </c>
      <c r="K25" s="106"/>
      <c r="L25" s="29">
        <f>L164+L167+L168+L173+L190</f>
        <v>2931503</v>
      </c>
    </row>
    <row r="26" spans="1:12" s="100" customFormat="1" ht="11.25" customHeight="1">
      <c r="A26" s="101"/>
      <c r="B26" s="452" t="s">
        <v>36</v>
      </c>
      <c r="C26" s="452"/>
      <c r="D26" s="103">
        <v>2161.7157495788883</v>
      </c>
      <c r="E26" s="103">
        <v>8624.419702414374</v>
      </c>
      <c r="F26" s="107">
        <v>91.90136774052095</v>
      </c>
      <c r="G26" s="105"/>
      <c r="H26" s="104" t="s">
        <v>19</v>
      </c>
      <c r="I26" s="106"/>
      <c r="J26" s="107" t="s">
        <v>19</v>
      </c>
      <c r="K26" s="106"/>
      <c r="L26" s="29">
        <f>L27+L28</f>
        <v>717392</v>
      </c>
    </row>
    <row r="27" spans="1:12" s="100" customFormat="1" ht="11.25" customHeight="1">
      <c r="A27" s="101"/>
      <c r="B27" s="108"/>
      <c r="C27" s="102" t="s">
        <v>37</v>
      </c>
      <c r="D27" s="103">
        <v>2128.568181818182</v>
      </c>
      <c r="E27" s="103">
        <v>11420.645222816398</v>
      </c>
      <c r="F27" s="107">
        <v>92.41966509200822</v>
      </c>
      <c r="G27" s="105"/>
      <c r="H27" s="104" t="s">
        <v>19</v>
      </c>
      <c r="I27" s="106"/>
      <c r="J27" s="107" t="s">
        <v>19</v>
      </c>
      <c r="K27" s="106"/>
      <c r="L27" s="29">
        <f>L156+L171+L183</f>
        <v>394465</v>
      </c>
    </row>
    <row r="28" spans="1:12" s="100" customFormat="1" ht="11.25" customHeight="1">
      <c r="A28" s="101"/>
      <c r="B28" s="109"/>
      <c r="C28" s="109" t="s">
        <v>38</v>
      </c>
      <c r="D28" s="103">
        <v>2176.9581967213117</v>
      </c>
      <c r="E28" s="103">
        <v>7338.614360655739</v>
      </c>
      <c r="F28" s="107">
        <v>91.71139470928043</v>
      </c>
      <c r="G28" s="105"/>
      <c r="H28" s="104" t="s">
        <v>19</v>
      </c>
      <c r="I28" s="106"/>
      <c r="J28" s="107" t="s">
        <v>19</v>
      </c>
      <c r="K28" s="106"/>
      <c r="L28" s="29">
        <f>L161+L189+L192</f>
        <v>322927</v>
      </c>
    </row>
    <row r="29" spans="1:12" s="100" customFormat="1" ht="11.25" customHeight="1">
      <c r="A29" s="101"/>
      <c r="B29" s="452" t="s">
        <v>39</v>
      </c>
      <c r="C29" s="452"/>
      <c r="D29" s="103">
        <v>2266.720457433291</v>
      </c>
      <c r="E29" s="103">
        <v>7792.929860228716</v>
      </c>
      <c r="F29" s="107">
        <v>98.86138855954904</v>
      </c>
      <c r="G29" s="105"/>
      <c r="H29" s="104" t="s">
        <v>19</v>
      </c>
      <c r="I29" s="106"/>
      <c r="J29" s="107" t="s">
        <v>19</v>
      </c>
      <c r="K29" s="106"/>
      <c r="L29" s="29">
        <f>L169+L172+L179+L181+L191</f>
        <v>608171</v>
      </c>
    </row>
    <row r="30" spans="1:12" s="100" customFormat="1" ht="11.25" customHeight="1">
      <c r="A30" s="101"/>
      <c r="B30" s="452" t="s">
        <v>40</v>
      </c>
      <c r="C30" s="452"/>
      <c r="D30" s="103">
        <v>2184.4129788350533</v>
      </c>
      <c r="E30" s="103">
        <v>6125.46110722407</v>
      </c>
      <c r="F30" s="86">
        <v>97.43</v>
      </c>
      <c r="G30" s="123"/>
      <c r="H30" s="104" t="s">
        <v>19</v>
      </c>
      <c r="I30" s="106"/>
      <c r="J30" s="107" t="s">
        <v>19</v>
      </c>
      <c r="K30" s="106"/>
      <c r="L30" s="29">
        <f>L31+L32+L33</f>
        <v>3192622</v>
      </c>
    </row>
    <row r="31" spans="1:12" s="100" customFormat="1" ht="11.25" customHeight="1">
      <c r="A31" s="101"/>
      <c r="B31" s="108"/>
      <c r="C31" s="102" t="s">
        <v>41</v>
      </c>
      <c r="D31" s="103">
        <v>2247.4014209591473</v>
      </c>
      <c r="E31" s="103">
        <v>1325.3879396092364</v>
      </c>
      <c r="F31" s="107">
        <v>95</v>
      </c>
      <c r="G31" s="105"/>
      <c r="H31" s="104" t="s">
        <v>19</v>
      </c>
      <c r="I31" s="106"/>
      <c r="J31" s="107" t="s">
        <v>19</v>
      </c>
      <c r="K31" s="106"/>
      <c r="L31" s="29">
        <f>L205</f>
        <v>104620</v>
      </c>
    </row>
    <row r="32" spans="1:12" s="100" customFormat="1" ht="11.25" customHeight="1">
      <c r="A32" s="101"/>
      <c r="B32" s="108"/>
      <c r="C32" s="109" t="s">
        <v>42</v>
      </c>
      <c r="D32" s="103">
        <v>2370.546296296296</v>
      </c>
      <c r="E32" s="103">
        <v>17645.922916666666</v>
      </c>
      <c r="F32" s="107">
        <v>97.81206748611308</v>
      </c>
      <c r="G32" s="105"/>
      <c r="H32" s="104" t="s">
        <v>19</v>
      </c>
      <c r="I32" s="106"/>
      <c r="J32" s="107" t="s">
        <v>19</v>
      </c>
      <c r="K32" s="106"/>
      <c r="L32" s="29">
        <f>L199+L200+L202+L206</f>
        <v>47241</v>
      </c>
    </row>
    <row r="33" spans="1:12" s="100" customFormat="1" ht="11.25" customHeight="1">
      <c r="A33" s="101"/>
      <c r="B33" s="108"/>
      <c r="C33" s="108" t="s">
        <v>43</v>
      </c>
      <c r="D33" s="110">
        <v>2169.0895099230456</v>
      </c>
      <c r="E33" s="110">
        <v>6168.802833130822</v>
      </c>
      <c r="F33" s="143">
        <v>97.68</v>
      </c>
      <c r="G33" s="112"/>
      <c r="H33" s="113" t="s">
        <v>19</v>
      </c>
      <c r="I33" s="114"/>
      <c r="J33" s="115" t="s">
        <v>19</v>
      </c>
      <c r="K33" s="116"/>
      <c r="L33" s="47">
        <f>L197+L203+L204+L207+L198+L201</f>
        <v>3040761</v>
      </c>
    </row>
    <row r="34" spans="1:12" s="100" customFormat="1" ht="11.25" customHeight="1">
      <c r="A34" s="450"/>
      <c r="B34" s="450"/>
      <c r="C34" s="450"/>
      <c r="D34" s="450"/>
      <c r="E34" s="450"/>
      <c r="F34" s="450"/>
      <c r="G34" s="450"/>
      <c r="H34" s="450"/>
      <c r="I34" s="450"/>
      <c r="J34" s="450"/>
      <c r="K34" s="450"/>
      <c r="L34" s="450"/>
    </row>
    <row r="35" spans="1:12" s="100" customFormat="1" ht="11.25" customHeight="1">
      <c r="A35" s="449" t="s">
        <v>44</v>
      </c>
      <c r="B35" s="449"/>
      <c r="C35" s="449"/>
      <c r="D35" s="118">
        <v>2348.3301173750665</v>
      </c>
      <c r="E35" s="118">
        <v>2801.4698999644324</v>
      </c>
      <c r="F35" s="122">
        <v>94.34301064914415</v>
      </c>
      <c r="G35" s="120"/>
      <c r="H35" s="119" t="s">
        <v>19</v>
      </c>
      <c r="I35" s="121"/>
      <c r="J35" s="122" t="s">
        <v>19</v>
      </c>
      <c r="K35" s="121"/>
      <c r="L35" s="25">
        <f>L36+L37</f>
        <v>9377802</v>
      </c>
    </row>
    <row r="36" spans="1:12" s="100" customFormat="1" ht="11.25" customHeight="1">
      <c r="A36" s="101"/>
      <c r="B36" s="452" t="s">
        <v>45</v>
      </c>
      <c r="C36" s="452"/>
      <c r="D36" s="103">
        <v>2365.5181263872237</v>
      </c>
      <c r="E36" s="103">
        <v>2865.617616909458</v>
      </c>
      <c r="F36" s="107">
        <v>94.87804616110701</v>
      </c>
      <c r="G36" s="105"/>
      <c r="H36" s="104" t="s">
        <v>19</v>
      </c>
      <c r="I36" s="106"/>
      <c r="J36" s="107" t="s">
        <v>19</v>
      </c>
      <c r="K36" s="106"/>
      <c r="L36" s="29">
        <f>L210+L211+L213+L214+L216+L219+L222+L223+L226+L227</f>
        <v>8218784</v>
      </c>
    </row>
    <row r="37" spans="1:12" s="100" customFormat="1" ht="11.25" customHeight="1">
      <c r="A37" s="101"/>
      <c r="B37" s="453" t="s">
        <v>46</v>
      </c>
      <c r="C37" s="453"/>
      <c r="D37" s="110">
        <v>2231.9108346293415</v>
      </c>
      <c r="E37" s="110">
        <v>2366.9791342664594</v>
      </c>
      <c r="F37" s="143">
        <v>90.39897763541765</v>
      </c>
      <c r="G37" s="112"/>
      <c r="H37" s="113" t="s">
        <v>19</v>
      </c>
      <c r="I37" s="114"/>
      <c r="J37" s="115" t="s">
        <v>19</v>
      </c>
      <c r="K37" s="116"/>
      <c r="L37" s="47">
        <f>+L212+L162+L217+L225</f>
        <v>1159018</v>
      </c>
    </row>
    <row r="38" spans="1:12" s="100" customFormat="1" ht="11.25" customHeight="1">
      <c r="A38" s="454"/>
      <c r="B38" s="454"/>
      <c r="C38" s="454"/>
      <c r="D38" s="454"/>
      <c r="E38" s="454"/>
      <c r="F38" s="454"/>
      <c r="G38" s="454"/>
      <c r="H38" s="454"/>
      <c r="I38" s="454"/>
      <c r="J38" s="454"/>
      <c r="K38" s="454"/>
      <c r="L38" s="454"/>
    </row>
    <row r="39" spans="1:12" s="100" customFormat="1" ht="11.25" customHeight="1">
      <c r="A39" s="449" t="s">
        <v>47</v>
      </c>
      <c r="B39" s="449"/>
      <c r="C39" s="449"/>
      <c r="D39" s="118">
        <v>3943.67926213002</v>
      </c>
      <c r="E39" s="118">
        <v>4182.5316741517545</v>
      </c>
      <c r="F39" s="122">
        <v>76.57049894633516</v>
      </c>
      <c r="G39" s="120"/>
      <c r="H39" s="119" t="s">
        <v>19</v>
      </c>
      <c r="I39" s="121"/>
      <c r="J39" s="122" t="s">
        <v>19</v>
      </c>
      <c r="K39" s="121"/>
      <c r="L39" s="25">
        <f>L40+L41+L45</f>
        <v>-32732515</v>
      </c>
    </row>
    <row r="40" spans="1:12" s="100" customFormat="1" ht="11.25" customHeight="1">
      <c r="A40" s="101"/>
      <c r="B40" s="452" t="s">
        <v>48</v>
      </c>
      <c r="C40" s="452"/>
      <c r="D40" s="103">
        <v>4503.880510201745</v>
      </c>
      <c r="E40" s="103">
        <v>3887.8226454693263</v>
      </c>
      <c r="F40" s="107">
        <v>74.87293205303506</v>
      </c>
      <c r="G40" s="105"/>
      <c r="H40" s="104" t="s">
        <v>19</v>
      </c>
      <c r="I40" s="106"/>
      <c r="J40" s="107" t="s">
        <v>19</v>
      </c>
      <c r="K40" s="106"/>
      <c r="L40" s="29">
        <f>L88+L98+L99+L101+L103+L104+L105+L109+L110+L113+L115+L118+L120+L124+L126+L130+L131+L135+L138+L142+L146+L150+L151</f>
        <v>-34730203</v>
      </c>
    </row>
    <row r="41" spans="1:12" s="100" customFormat="1" ht="11.25" customHeight="1">
      <c r="A41" s="101"/>
      <c r="B41" s="452" t="s">
        <v>49</v>
      </c>
      <c r="C41" s="452"/>
      <c r="D41" s="103">
        <v>2924.870397485035</v>
      </c>
      <c r="E41" s="103">
        <v>5238.345064381378</v>
      </c>
      <c r="F41" s="107">
        <v>83.64218130342648</v>
      </c>
      <c r="G41" s="105"/>
      <c r="H41" s="104" t="s">
        <v>19</v>
      </c>
      <c r="I41" s="106"/>
      <c r="J41" s="107" t="s">
        <v>19</v>
      </c>
      <c r="K41" s="106"/>
      <c r="L41" s="29">
        <f>L42+L43+L44</f>
        <v>1934546</v>
      </c>
    </row>
    <row r="42" spans="1:12" s="100" customFormat="1" ht="11.25" customHeight="1">
      <c r="A42" s="101"/>
      <c r="B42" s="108"/>
      <c r="C42" s="102" t="s">
        <v>50</v>
      </c>
      <c r="D42" s="103">
        <v>3482.206644985497</v>
      </c>
      <c r="E42" s="103">
        <v>5076.037267293662</v>
      </c>
      <c r="F42" s="107">
        <v>77.92370750354199</v>
      </c>
      <c r="G42" s="105"/>
      <c r="H42" s="104" t="s">
        <v>19</v>
      </c>
      <c r="I42" s="106"/>
      <c r="J42" s="107" t="s">
        <v>19</v>
      </c>
      <c r="K42" s="106"/>
      <c r="L42" s="29">
        <f>L89+L93+L100+L116+L218+L122+L220+L127+L140+L144+L147</f>
        <v>-643456</v>
      </c>
    </row>
    <row r="43" spans="1:12" s="100" customFormat="1" ht="11.25" customHeight="1">
      <c r="A43" s="101"/>
      <c r="B43" s="108"/>
      <c r="C43" s="102" t="s">
        <v>51</v>
      </c>
      <c r="D43" s="103">
        <v>2420.1143600036494</v>
      </c>
      <c r="E43" s="103">
        <v>4393.669132378433</v>
      </c>
      <c r="F43" s="107">
        <v>91.82400676153439</v>
      </c>
      <c r="G43" s="105"/>
      <c r="H43" s="104" t="s">
        <v>19</v>
      </c>
      <c r="I43" s="106"/>
      <c r="J43" s="107" t="s">
        <v>19</v>
      </c>
      <c r="K43" s="106"/>
      <c r="L43" s="29">
        <f>L91+L102+L111+L119+L134+L136+L145+L152</f>
        <v>1865197</v>
      </c>
    </row>
    <row r="44" spans="1:12" s="100" customFormat="1" ht="11.25" customHeight="1">
      <c r="A44" s="101"/>
      <c r="B44" s="109"/>
      <c r="C44" s="109" t="s">
        <v>52</v>
      </c>
      <c r="D44" s="103">
        <v>2009.6002265005664</v>
      </c>
      <c r="E44" s="103">
        <v>17814.86680634202</v>
      </c>
      <c r="F44" s="107">
        <v>100</v>
      </c>
      <c r="G44" s="105"/>
      <c r="H44" s="104" t="s">
        <v>19</v>
      </c>
      <c r="I44" s="106"/>
      <c r="J44" s="107" t="s">
        <v>19</v>
      </c>
      <c r="K44" s="106"/>
      <c r="L44" s="29">
        <f>L95+L107+L108+L148</f>
        <v>712805</v>
      </c>
    </row>
    <row r="45" spans="1:12" s="100" customFormat="1" ht="11.25" customHeight="1">
      <c r="A45" s="101"/>
      <c r="B45" s="452" t="s">
        <v>53</v>
      </c>
      <c r="C45" s="452"/>
      <c r="D45" s="103">
        <v>2742.448231602966</v>
      </c>
      <c r="E45" s="103">
        <v>4240.634660106484</v>
      </c>
      <c r="F45" s="107">
        <v>81.4309985994004</v>
      </c>
      <c r="G45" s="105"/>
      <c r="H45" s="104" t="s">
        <v>19</v>
      </c>
      <c r="I45" s="106"/>
      <c r="J45" s="107" t="s">
        <v>19</v>
      </c>
      <c r="K45" s="106"/>
      <c r="L45" s="29">
        <f>L46+L47+L48</f>
        <v>63142</v>
      </c>
    </row>
    <row r="46" spans="1:12" s="100" customFormat="1" ht="11.25" customHeight="1">
      <c r="A46" s="101"/>
      <c r="B46" s="108"/>
      <c r="C46" s="102" t="s">
        <v>54</v>
      </c>
      <c r="D46" s="103">
        <v>2419.156488549618</v>
      </c>
      <c r="E46" s="103">
        <v>6634.175291281639</v>
      </c>
      <c r="F46" s="107">
        <v>91.55615775567239</v>
      </c>
      <c r="G46" s="105"/>
      <c r="H46" s="104" t="s">
        <v>19</v>
      </c>
      <c r="I46" s="106"/>
      <c r="J46" s="107" t="s">
        <v>19</v>
      </c>
      <c r="K46" s="106"/>
      <c r="L46" s="29">
        <f>+L84+L85+L97+L117+L128</f>
        <v>500767</v>
      </c>
    </row>
    <row r="47" spans="1:12" s="100" customFormat="1" ht="11.25" customHeight="1">
      <c r="A47" s="101"/>
      <c r="B47" s="108"/>
      <c r="C47" s="102" t="s">
        <v>55</v>
      </c>
      <c r="D47" s="103">
        <v>2261.5794644409666</v>
      </c>
      <c r="E47" s="103">
        <v>3352.6378073378537</v>
      </c>
      <c r="F47" s="107">
        <v>93.48434107996665</v>
      </c>
      <c r="G47" s="105"/>
      <c r="H47" s="104" t="s">
        <v>19</v>
      </c>
      <c r="I47" s="106"/>
      <c r="J47" s="107" t="s">
        <v>19</v>
      </c>
      <c r="K47" s="106"/>
      <c r="L47" s="29">
        <f>L87+L90+L112+L114+L129+L133+L139+L143</f>
        <v>877758</v>
      </c>
    </row>
    <row r="48" spans="1:12" s="100" customFormat="1" ht="11.25" customHeight="1">
      <c r="A48" s="101"/>
      <c r="B48" s="108"/>
      <c r="C48" s="108" t="s">
        <v>56</v>
      </c>
      <c r="D48" s="110">
        <v>3021.4533447952485</v>
      </c>
      <c r="E48" s="110">
        <v>4174.156641137856</v>
      </c>
      <c r="F48" s="143">
        <v>76.38175500813614</v>
      </c>
      <c r="G48" s="112"/>
      <c r="H48" s="113" t="s">
        <v>19</v>
      </c>
      <c r="I48" s="114"/>
      <c r="J48" s="115" t="s">
        <v>19</v>
      </c>
      <c r="K48" s="116"/>
      <c r="L48" s="47">
        <f>L83+L92+L106+L121+L132+L137+L149</f>
        <v>-1315383</v>
      </c>
    </row>
    <row r="49" spans="1:12" s="100" customFormat="1" ht="11.25" customHeight="1">
      <c r="A49" s="450"/>
      <c r="B49" s="450"/>
      <c r="C49" s="450"/>
      <c r="D49" s="450"/>
      <c r="E49" s="450"/>
      <c r="F49" s="450"/>
      <c r="G49" s="450"/>
      <c r="H49" s="450"/>
      <c r="I49" s="450"/>
      <c r="J49" s="450"/>
      <c r="K49" s="450"/>
      <c r="L49" s="450"/>
    </row>
    <row r="50" spans="1:12" s="100" customFormat="1" ht="11.25" customHeight="1">
      <c r="A50" s="449" t="s">
        <v>57</v>
      </c>
      <c r="B50" s="449"/>
      <c r="C50" s="449"/>
      <c r="D50" s="118">
        <v>3110.960901511402</v>
      </c>
      <c r="E50" s="118">
        <v>2607.6715401454303</v>
      </c>
      <c r="F50" s="122">
        <v>81.6068382049613</v>
      </c>
      <c r="G50" s="120"/>
      <c r="H50" s="119" t="s">
        <v>19</v>
      </c>
      <c r="I50" s="121"/>
      <c r="J50" s="122" t="s">
        <v>19</v>
      </c>
      <c r="K50" s="121"/>
      <c r="L50" s="25">
        <f>L51+L52+L53</f>
        <v>1098737</v>
      </c>
    </row>
    <row r="51" spans="1:12" s="100" customFormat="1" ht="11.25" customHeight="1">
      <c r="A51" s="101"/>
      <c r="B51" s="452" t="s">
        <v>58</v>
      </c>
      <c r="C51" s="452"/>
      <c r="D51" s="103">
        <v>3319.8041534234767</v>
      </c>
      <c r="E51" s="103">
        <v>2308.0822345526053</v>
      </c>
      <c r="F51" s="107">
        <v>86.72239734165747</v>
      </c>
      <c r="G51" s="105"/>
      <c r="H51" s="104" t="s">
        <v>19</v>
      </c>
      <c r="I51" s="106"/>
      <c r="J51" s="107" t="s">
        <v>19</v>
      </c>
      <c r="K51" s="106"/>
      <c r="L51" s="29">
        <f>L58+L65+L71+L80</f>
        <v>-406089</v>
      </c>
    </row>
    <row r="52" spans="1:12" s="100" customFormat="1" ht="11.25" customHeight="1">
      <c r="A52" s="101"/>
      <c r="B52" s="452" t="s">
        <v>59</v>
      </c>
      <c r="C52" s="452"/>
      <c r="D52" s="103">
        <v>3049.9178189451236</v>
      </c>
      <c r="E52" s="103">
        <v>2601.412291340419</v>
      </c>
      <c r="F52" s="107">
        <v>77.66717382156368</v>
      </c>
      <c r="G52" s="105"/>
      <c r="H52" s="104" t="s">
        <v>19</v>
      </c>
      <c r="I52" s="106"/>
      <c r="J52" s="107" t="s">
        <v>19</v>
      </c>
      <c r="K52" s="106"/>
      <c r="L52" s="29">
        <f>L86+L57+L59+L94+L96+L63+L66+L67+L68+L123+L125+L69+L70+L74+L75+L76+L141+L78+L79</f>
        <v>841981</v>
      </c>
    </row>
    <row r="53" spans="1:12" s="100" customFormat="1" ht="11.25" customHeight="1">
      <c r="A53" s="101"/>
      <c r="B53" s="453" t="s">
        <v>60</v>
      </c>
      <c r="C53" s="453"/>
      <c r="D53" s="110">
        <v>2594.368873168267</v>
      </c>
      <c r="E53" s="110">
        <v>4060.2069403739265</v>
      </c>
      <c r="F53" s="143">
        <v>85.57668656650965</v>
      </c>
      <c r="G53" s="112"/>
      <c r="H53" s="113" t="s">
        <v>19</v>
      </c>
      <c r="I53" s="114"/>
      <c r="J53" s="115" t="s">
        <v>19</v>
      </c>
      <c r="K53" s="116"/>
      <c r="L53" s="47">
        <f>L60+L61+L62+L64+L72+L73+L77</f>
        <v>662845</v>
      </c>
    </row>
    <row r="54" spans="1:12" s="100" customFormat="1" ht="11.25" customHeight="1">
      <c r="A54" s="450"/>
      <c r="B54" s="450"/>
      <c r="C54" s="450"/>
      <c r="D54" s="450"/>
      <c r="E54" s="450"/>
      <c r="F54" s="450"/>
      <c r="G54" s="450"/>
      <c r="H54" s="450"/>
      <c r="I54" s="450"/>
      <c r="J54" s="450"/>
      <c r="K54" s="450"/>
      <c r="L54" s="450"/>
    </row>
    <row r="55" spans="1:12" s="100" customFormat="1" ht="11.25" customHeight="1">
      <c r="A55" s="449" t="s">
        <v>296</v>
      </c>
      <c r="B55" s="449"/>
      <c r="C55" s="449"/>
      <c r="D55" s="118">
        <v>3172.430782771721</v>
      </c>
      <c r="E55" s="118">
        <v>4067.2285484599483</v>
      </c>
      <c r="F55" s="122">
        <v>81.31</v>
      </c>
      <c r="G55" s="120"/>
      <c r="H55" s="119">
        <v>100</v>
      </c>
      <c r="I55" s="121"/>
      <c r="J55" s="122" t="s">
        <v>19</v>
      </c>
      <c r="K55" s="121"/>
      <c r="L55" s="25">
        <f>L9+L20+L35+L39+L50</f>
        <v>464873</v>
      </c>
    </row>
    <row r="56" spans="1:12" s="100" customFormat="1" ht="11.25" customHeight="1">
      <c r="A56" s="449" t="s">
        <v>61</v>
      </c>
      <c r="B56" s="449"/>
      <c r="C56" s="449"/>
      <c r="D56" s="118">
        <v>3164.8248327759197</v>
      </c>
      <c r="E56" s="118">
        <v>2376.6161946070233</v>
      </c>
      <c r="F56" s="122">
        <v>81.20556523982287</v>
      </c>
      <c r="G56" s="120"/>
      <c r="H56" s="119" t="s">
        <v>19</v>
      </c>
      <c r="I56" s="121"/>
      <c r="J56" s="122" t="s">
        <v>19</v>
      </c>
      <c r="K56" s="121"/>
      <c r="L56" s="25">
        <f>SUM(L57:L80)</f>
        <v>726507</v>
      </c>
    </row>
    <row r="57" spans="1:12" s="100" customFormat="1" ht="11.25" customHeight="1">
      <c r="A57" s="124"/>
      <c r="B57" s="125"/>
      <c r="C57" s="126" t="s">
        <v>62</v>
      </c>
      <c r="D57" s="103">
        <v>2404.7881591119335</v>
      </c>
      <c r="E57" s="103">
        <v>695.3010453284</v>
      </c>
      <c r="F57" s="86">
        <v>90</v>
      </c>
      <c r="G57" s="127"/>
      <c r="H57" s="128">
        <v>82</v>
      </c>
      <c r="I57" s="129"/>
      <c r="J57" s="130">
        <v>45</v>
      </c>
      <c r="K57" s="129"/>
      <c r="L57" s="29">
        <v>107907</v>
      </c>
    </row>
    <row r="58" spans="1:12" s="100" customFormat="1" ht="11.25" customHeight="1">
      <c r="A58" s="124"/>
      <c r="B58" s="125"/>
      <c r="C58" s="126" t="s">
        <v>63</v>
      </c>
      <c r="D58" s="103">
        <v>3242.478131212724</v>
      </c>
      <c r="E58" s="103">
        <v>2317.363027548993</v>
      </c>
      <c r="F58" s="86">
        <v>85</v>
      </c>
      <c r="G58" s="127"/>
      <c r="H58" s="128">
        <v>99.97</v>
      </c>
      <c r="I58" s="129"/>
      <c r="J58" s="130">
        <v>57</v>
      </c>
      <c r="K58" s="129"/>
      <c r="L58" s="29">
        <v>-73170</v>
      </c>
    </row>
    <row r="59" spans="1:12" s="100" customFormat="1" ht="11.25" customHeight="1">
      <c r="A59" s="124"/>
      <c r="B59" s="125"/>
      <c r="C59" s="126" t="s">
        <v>64</v>
      </c>
      <c r="D59" s="103">
        <v>3265.4923986486488</v>
      </c>
      <c r="E59" s="103">
        <v>240.7027195945947</v>
      </c>
      <c r="F59" s="86">
        <v>70</v>
      </c>
      <c r="G59" s="127"/>
      <c r="H59" s="128">
        <v>105.72</v>
      </c>
      <c r="I59" s="129"/>
      <c r="J59" s="130">
        <v>60</v>
      </c>
      <c r="K59" s="129"/>
      <c r="L59" s="29">
        <v>-8364</v>
      </c>
    </row>
    <row r="60" spans="1:12" s="100" customFormat="1" ht="11.25" customHeight="1">
      <c r="A60" s="124"/>
      <c r="B60" s="125"/>
      <c r="C60" s="126" t="s">
        <v>65</v>
      </c>
      <c r="D60" s="103">
        <v>2478.4021739130435</v>
      </c>
      <c r="E60" s="103">
        <v>10326.482989130434</v>
      </c>
      <c r="F60" s="86">
        <v>100</v>
      </c>
      <c r="G60" s="127"/>
      <c r="H60" s="128">
        <v>65.02</v>
      </c>
      <c r="I60" s="129"/>
      <c r="J60" s="130">
        <v>33</v>
      </c>
      <c r="K60" s="129"/>
      <c r="L60" s="29">
        <v>50099</v>
      </c>
    </row>
    <row r="61" spans="1:12" s="100" customFormat="1" ht="11.25" customHeight="1">
      <c r="A61" s="124"/>
      <c r="B61" s="125"/>
      <c r="C61" s="126" t="s">
        <v>66</v>
      </c>
      <c r="D61" s="103">
        <v>1975.5169082125603</v>
      </c>
      <c r="E61" s="103">
        <v>8743.585120772945</v>
      </c>
      <c r="F61" s="86">
        <v>100</v>
      </c>
      <c r="G61" s="127"/>
      <c r="H61" s="128">
        <v>55.26</v>
      </c>
      <c r="I61" s="129"/>
      <c r="J61" s="130">
        <v>27</v>
      </c>
      <c r="K61" s="129"/>
      <c r="L61" s="29">
        <v>106991</v>
      </c>
    </row>
    <row r="62" spans="1:12" s="100" customFormat="1" ht="11.25" customHeight="1">
      <c r="A62" s="124"/>
      <c r="B62" s="131"/>
      <c r="C62" s="126" t="s">
        <v>67</v>
      </c>
      <c r="D62" s="103">
        <v>2190.7083333333335</v>
      </c>
      <c r="E62" s="103">
        <v>10023.541071428572</v>
      </c>
      <c r="F62" s="86">
        <v>100</v>
      </c>
      <c r="G62" s="127"/>
      <c r="H62" s="128">
        <v>64.81</v>
      </c>
      <c r="I62" s="129"/>
      <c r="J62" s="130">
        <v>33</v>
      </c>
      <c r="K62" s="129"/>
      <c r="L62" s="29">
        <v>212740</v>
      </c>
    </row>
    <row r="63" spans="1:12" s="100" customFormat="1" ht="11.25" customHeight="1">
      <c r="A63" s="124"/>
      <c r="B63" s="125"/>
      <c r="C63" s="126" t="s">
        <v>68</v>
      </c>
      <c r="D63" s="103">
        <v>2280.6835616438357</v>
      </c>
      <c r="E63" s="103">
        <v>443.8726438356159</v>
      </c>
      <c r="F63" s="86">
        <v>85</v>
      </c>
      <c r="G63" s="127"/>
      <c r="H63" s="128">
        <v>83.07</v>
      </c>
      <c r="I63" s="129"/>
      <c r="J63" s="130">
        <v>45</v>
      </c>
      <c r="K63" s="129"/>
      <c r="L63" s="29">
        <v>66513</v>
      </c>
    </row>
    <row r="64" spans="1:12" s="100" customFormat="1" ht="11.25" customHeight="1">
      <c r="A64" s="124"/>
      <c r="B64" s="125"/>
      <c r="C64" s="126" t="s">
        <v>69</v>
      </c>
      <c r="D64" s="103">
        <v>2830.8367446393763</v>
      </c>
      <c r="E64" s="103">
        <v>656.7385721247563</v>
      </c>
      <c r="F64" s="86">
        <v>77.5</v>
      </c>
      <c r="G64" s="127"/>
      <c r="H64" s="128">
        <v>93.95</v>
      </c>
      <c r="I64" s="129"/>
      <c r="J64" s="130">
        <v>53</v>
      </c>
      <c r="K64" s="129"/>
      <c r="L64" s="132">
        <v>0</v>
      </c>
    </row>
    <row r="65" spans="1:12" s="100" customFormat="1" ht="11.25" customHeight="1">
      <c r="A65" s="124"/>
      <c r="B65" s="125"/>
      <c r="C65" s="126" t="s">
        <v>70</v>
      </c>
      <c r="D65" s="103">
        <v>4075.5116721644254</v>
      </c>
      <c r="E65" s="103">
        <v>1014.4518688150227</v>
      </c>
      <c r="F65" s="86">
        <v>85</v>
      </c>
      <c r="G65" s="127"/>
      <c r="H65" s="128">
        <v>114.57</v>
      </c>
      <c r="I65" s="129"/>
      <c r="J65" s="130">
        <v>66</v>
      </c>
      <c r="K65" s="129"/>
      <c r="L65" s="29">
        <v>-1054712</v>
      </c>
    </row>
    <row r="66" spans="1:12" s="100" customFormat="1" ht="11.25" customHeight="1">
      <c r="A66" s="124"/>
      <c r="B66" s="125"/>
      <c r="C66" s="126" t="s">
        <v>71</v>
      </c>
      <c r="D66" s="103">
        <v>2245.4249902837155</v>
      </c>
      <c r="E66" s="103">
        <v>1524.8947765254568</v>
      </c>
      <c r="F66" s="86">
        <v>90</v>
      </c>
      <c r="G66" s="127"/>
      <c r="H66" s="128">
        <v>85.4</v>
      </c>
      <c r="I66" s="129"/>
      <c r="J66" s="130">
        <v>47</v>
      </c>
      <c r="K66" s="129"/>
      <c r="L66" s="29">
        <v>466629</v>
      </c>
    </row>
    <row r="67" spans="1:12" s="100" customFormat="1" ht="11.25" customHeight="1">
      <c r="A67" s="124"/>
      <c r="B67" s="125"/>
      <c r="C67" s="126" t="s">
        <v>72</v>
      </c>
      <c r="D67" s="103">
        <v>2419.560758082497</v>
      </c>
      <c r="E67" s="103">
        <v>1266.7237235228536</v>
      </c>
      <c r="F67" s="86">
        <v>70</v>
      </c>
      <c r="G67" s="127"/>
      <c r="H67" s="128">
        <v>89.73</v>
      </c>
      <c r="I67" s="129"/>
      <c r="J67" s="130">
        <v>50</v>
      </c>
      <c r="K67" s="129"/>
      <c r="L67" s="132">
        <v>0</v>
      </c>
    </row>
    <row r="68" spans="1:12" s="100" customFormat="1" ht="11.25" customHeight="1">
      <c r="A68" s="124"/>
      <c r="B68" s="125"/>
      <c r="C68" s="126" t="s">
        <v>73</v>
      </c>
      <c r="D68" s="103">
        <v>2194.5422712933755</v>
      </c>
      <c r="E68" s="103">
        <v>1310.0408264984228</v>
      </c>
      <c r="F68" s="86">
        <v>90</v>
      </c>
      <c r="G68" s="127"/>
      <c r="H68" s="128">
        <v>85.27</v>
      </c>
      <c r="I68" s="129"/>
      <c r="J68" s="130">
        <v>47</v>
      </c>
      <c r="K68" s="129"/>
      <c r="L68" s="29">
        <v>151030</v>
      </c>
    </row>
    <row r="69" spans="1:12" s="100" customFormat="1" ht="11.25" customHeight="1">
      <c r="A69" s="124"/>
      <c r="B69" s="125"/>
      <c r="C69" s="126" t="s">
        <v>74</v>
      </c>
      <c r="D69" s="103">
        <v>4417.466444894417</v>
      </c>
      <c r="E69" s="103">
        <v>3094.2011411628578</v>
      </c>
      <c r="F69" s="86">
        <v>70</v>
      </c>
      <c r="G69" s="127"/>
      <c r="H69" s="128">
        <v>123.04</v>
      </c>
      <c r="I69" s="129"/>
      <c r="J69" s="130">
        <v>70</v>
      </c>
      <c r="K69" s="129"/>
      <c r="L69" s="29">
        <v>-669726</v>
      </c>
    </row>
    <row r="70" spans="1:12" s="100" customFormat="1" ht="11.25" customHeight="1">
      <c r="A70" s="124"/>
      <c r="B70" s="125"/>
      <c r="C70" s="126" t="s">
        <v>75</v>
      </c>
      <c r="D70" s="103">
        <v>2360.027868852459</v>
      </c>
      <c r="E70" s="103">
        <v>8519.159213114754</v>
      </c>
      <c r="F70" s="86">
        <v>100</v>
      </c>
      <c r="G70" s="127"/>
      <c r="H70" s="128">
        <v>73.81</v>
      </c>
      <c r="I70" s="129"/>
      <c r="J70" s="130">
        <v>39</v>
      </c>
      <c r="K70" s="129"/>
      <c r="L70" s="29">
        <v>157014</v>
      </c>
    </row>
    <row r="71" spans="1:12" s="100" customFormat="1" ht="11.25" customHeight="1">
      <c r="A71" s="124"/>
      <c r="B71" s="125"/>
      <c r="C71" s="126" t="s">
        <v>76</v>
      </c>
      <c r="D71" s="103">
        <v>2449.3931791907517</v>
      </c>
      <c r="E71" s="103">
        <v>3333.745583815029</v>
      </c>
      <c r="F71" s="86">
        <v>88</v>
      </c>
      <c r="G71" s="127"/>
      <c r="H71" s="128">
        <v>95.06</v>
      </c>
      <c r="I71" s="129"/>
      <c r="J71" s="130">
        <v>53</v>
      </c>
      <c r="K71" s="129"/>
      <c r="L71" s="29">
        <v>414829</v>
      </c>
    </row>
    <row r="72" spans="1:12" s="100" customFormat="1" ht="11.25" customHeight="1">
      <c r="A72" s="124"/>
      <c r="B72" s="125"/>
      <c r="C72" s="126" t="s">
        <v>77</v>
      </c>
      <c r="D72" s="103">
        <v>2503.815751445087</v>
      </c>
      <c r="E72" s="103">
        <v>3295.074407514451</v>
      </c>
      <c r="F72" s="86">
        <v>95</v>
      </c>
      <c r="G72" s="127"/>
      <c r="H72" s="128">
        <v>85.06</v>
      </c>
      <c r="I72" s="129"/>
      <c r="J72" s="130">
        <v>47</v>
      </c>
      <c r="K72" s="129"/>
      <c r="L72" s="29">
        <v>109065</v>
      </c>
    </row>
    <row r="73" spans="1:12" s="100" customFormat="1" ht="11.25" customHeight="1">
      <c r="A73" s="124"/>
      <c r="B73" s="125"/>
      <c r="C73" s="126" t="s">
        <v>78</v>
      </c>
      <c r="D73" s="103">
        <v>1958.3440366972477</v>
      </c>
      <c r="E73" s="103">
        <v>9236.786009174311</v>
      </c>
      <c r="F73" s="107">
        <v>100</v>
      </c>
      <c r="G73" s="133" t="s">
        <v>297</v>
      </c>
      <c r="H73" s="104">
        <v>44.9</v>
      </c>
      <c r="I73" s="106"/>
      <c r="J73" s="107">
        <v>20</v>
      </c>
      <c r="K73" s="106"/>
      <c r="L73" s="103">
        <v>148756</v>
      </c>
    </row>
    <row r="74" spans="1:12" s="100" customFormat="1" ht="11.25" customHeight="1">
      <c r="A74" s="124"/>
      <c r="B74" s="125"/>
      <c r="C74" s="126" t="s">
        <v>79</v>
      </c>
      <c r="D74" s="103">
        <v>2946.6011904761904</v>
      </c>
      <c r="E74" s="103">
        <v>274.58946223316923</v>
      </c>
      <c r="F74" s="86">
        <v>78</v>
      </c>
      <c r="G74" s="127"/>
      <c r="H74" s="128">
        <v>100.9</v>
      </c>
      <c r="I74" s="129"/>
      <c r="J74" s="130">
        <v>57</v>
      </c>
      <c r="K74" s="129"/>
      <c r="L74" s="132">
        <v>0</v>
      </c>
    </row>
    <row r="75" spans="1:12" s="100" customFormat="1" ht="11.25" customHeight="1">
      <c r="A75" s="124"/>
      <c r="B75" s="125"/>
      <c r="C75" s="126" t="s">
        <v>80</v>
      </c>
      <c r="D75" s="103">
        <v>3248.030976676385</v>
      </c>
      <c r="E75" s="103">
        <v>6216.347106413993</v>
      </c>
      <c r="F75" s="86">
        <v>90</v>
      </c>
      <c r="G75" s="127"/>
      <c r="H75" s="128">
        <v>97.85</v>
      </c>
      <c r="I75" s="129"/>
      <c r="J75" s="130">
        <v>55</v>
      </c>
      <c r="K75" s="129"/>
      <c r="L75" s="29">
        <v>25610</v>
      </c>
    </row>
    <row r="76" spans="1:12" s="100" customFormat="1" ht="11.25" customHeight="1">
      <c r="A76" s="124"/>
      <c r="B76" s="125"/>
      <c r="C76" s="126" t="s">
        <v>81</v>
      </c>
      <c r="D76" s="103">
        <v>2132.1949047224525</v>
      </c>
      <c r="E76" s="103">
        <v>4504.619067937033</v>
      </c>
      <c r="F76" s="86">
        <v>85</v>
      </c>
      <c r="G76" s="127"/>
      <c r="H76" s="128">
        <v>84.5</v>
      </c>
      <c r="I76" s="129"/>
      <c r="J76" s="130">
        <v>46</v>
      </c>
      <c r="K76" s="129"/>
      <c r="L76" s="29">
        <v>340691</v>
      </c>
    </row>
    <row r="77" spans="1:12" s="100" customFormat="1" ht="11.25" customHeight="1">
      <c r="A77" s="124"/>
      <c r="B77" s="125"/>
      <c r="C77" s="126" t="s">
        <v>82</v>
      </c>
      <c r="D77" s="103">
        <v>2598.6598513011154</v>
      </c>
      <c r="E77" s="103">
        <v>12457.085092936804</v>
      </c>
      <c r="F77" s="86">
        <v>100</v>
      </c>
      <c r="G77" s="127"/>
      <c r="H77" s="128">
        <v>78.18</v>
      </c>
      <c r="I77" s="129"/>
      <c r="J77" s="130">
        <v>42</v>
      </c>
      <c r="K77" s="129"/>
      <c r="L77" s="29">
        <v>35194</v>
      </c>
    </row>
    <row r="78" spans="1:12" s="100" customFormat="1" ht="11.25" customHeight="1">
      <c r="A78" s="124"/>
      <c r="B78" s="125"/>
      <c r="C78" s="126" t="s">
        <v>83</v>
      </c>
      <c r="D78" s="103">
        <v>3053.5101325994497</v>
      </c>
      <c r="E78" s="103">
        <v>411.7608981736298</v>
      </c>
      <c r="F78" s="86">
        <v>70</v>
      </c>
      <c r="G78" s="127"/>
      <c r="H78" s="128">
        <v>100.6</v>
      </c>
      <c r="I78" s="129"/>
      <c r="J78" s="130">
        <v>57</v>
      </c>
      <c r="K78" s="129"/>
      <c r="L78" s="29">
        <v>-156364</v>
      </c>
    </row>
    <row r="79" spans="1:12" s="100" customFormat="1" ht="11.25" customHeight="1">
      <c r="A79" s="124"/>
      <c r="B79" s="125"/>
      <c r="C79" s="126" t="s">
        <v>84</v>
      </c>
      <c r="D79" s="103">
        <v>3874.643026004728</v>
      </c>
      <c r="E79" s="103">
        <v>1698.3177068557932</v>
      </c>
      <c r="F79" s="86">
        <v>75</v>
      </c>
      <c r="G79" s="127"/>
      <c r="H79" s="128">
        <v>112.62</v>
      </c>
      <c r="I79" s="129"/>
      <c r="J79" s="130">
        <v>65</v>
      </c>
      <c r="K79" s="129"/>
      <c r="L79" s="29">
        <v>-11189</v>
      </c>
    </row>
    <row r="80" spans="1:12" s="100" customFormat="1" ht="11.25" customHeight="1">
      <c r="A80" s="124"/>
      <c r="B80" s="125"/>
      <c r="C80" s="134" t="s">
        <v>85</v>
      </c>
      <c r="D80" s="135">
        <v>2642.663315696649</v>
      </c>
      <c r="E80" s="135">
        <v>4328.443040564374</v>
      </c>
      <c r="F80" s="136">
        <v>95</v>
      </c>
      <c r="G80" s="137"/>
      <c r="H80" s="138">
        <v>91.04</v>
      </c>
      <c r="I80" s="139"/>
      <c r="J80" s="140">
        <v>51</v>
      </c>
      <c r="K80" s="139"/>
      <c r="L80" s="47">
        <v>306964</v>
      </c>
    </row>
    <row r="81" spans="1:12" s="100" customFormat="1" ht="11.25" customHeight="1">
      <c r="A81" s="117"/>
      <c r="B81" s="117"/>
      <c r="C81" s="101"/>
      <c r="D81" s="110"/>
      <c r="E81" s="110"/>
      <c r="F81" s="111"/>
      <c r="G81" s="141"/>
      <c r="H81" s="111"/>
      <c r="I81" s="142"/>
      <c r="J81" s="143"/>
      <c r="K81" s="142"/>
      <c r="L81" s="110"/>
    </row>
    <row r="82" spans="1:12" s="100" customFormat="1" ht="11.25" customHeight="1">
      <c r="A82" s="449" t="s">
        <v>86</v>
      </c>
      <c r="B82" s="449"/>
      <c r="C82" s="449"/>
      <c r="D82" s="118">
        <v>3904.9188163716813</v>
      </c>
      <c r="E82" s="118">
        <v>4205.648492330383</v>
      </c>
      <c r="F82" s="122">
        <v>76.73859300843199</v>
      </c>
      <c r="G82" s="120"/>
      <c r="H82" s="119" t="s">
        <v>19</v>
      </c>
      <c r="I82" s="121"/>
      <c r="J82" s="122" t="s">
        <v>19</v>
      </c>
      <c r="K82" s="121"/>
      <c r="L82" s="25">
        <f>SUM(L83:L152)</f>
        <v>-32922391</v>
      </c>
    </row>
    <row r="83" spans="1:12" s="100" customFormat="1" ht="11.25" customHeight="1">
      <c r="A83" s="144"/>
      <c r="B83" s="125"/>
      <c r="C83" s="126" t="s">
        <v>87</v>
      </c>
      <c r="D83" s="103">
        <v>2589.2251898402724</v>
      </c>
      <c r="E83" s="103">
        <v>4614.989704111025</v>
      </c>
      <c r="F83" s="86">
        <v>85</v>
      </c>
      <c r="G83" s="127"/>
      <c r="H83" s="128">
        <v>97.74</v>
      </c>
      <c r="I83" s="129"/>
      <c r="J83" s="130">
        <v>55</v>
      </c>
      <c r="K83" s="129"/>
      <c r="L83" s="29">
        <v>125473</v>
      </c>
    </row>
    <row r="84" spans="1:12" s="100" customFormat="1" ht="11.25" customHeight="1">
      <c r="A84" s="144"/>
      <c r="B84" s="125"/>
      <c r="C84" s="126" t="s">
        <v>88</v>
      </c>
      <c r="D84" s="103">
        <v>2531.0529801324506</v>
      </c>
      <c r="E84" s="103">
        <v>4480.279834437086</v>
      </c>
      <c r="F84" s="86">
        <v>90</v>
      </c>
      <c r="G84" s="127"/>
      <c r="H84" s="128">
        <v>77.12</v>
      </c>
      <c r="I84" s="129"/>
      <c r="J84" s="130">
        <v>41</v>
      </c>
      <c r="K84" s="129"/>
      <c r="L84" s="145">
        <v>238486</v>
      </c>
    </row>
    <row r="85" spans="1:12" s="100" customFormat="1" ht="11.25" customHeight="1">
      <c r="A85" s="144"/>
      <c r="B85" s="125"/>
      <c r="C85" s="126" t="s">
        <v>89</v>
      </c>
      <c r="D85" s="103">
        <v>2224.9131944444443</v>
      </c>
      <c r="E85" s="103">
        <v>5065.3071180555535</v>
      </c>
      <c r="F85" s="86">
        <v>95</v>
      </c>
      <c r="G85" s="127"/>
      <c r="H85" s="128">
        <v>70.15</v>
      </c>
      <c r="I85" s="129"/>
      <c r="J85" s="130">
        <v>37</v>
      </c>
      <c r="K85" s="129"/>
      <c r="L85" s="29">
        <v>22683</v>
      </c>
    </row>
    <row r="86" spans="1:12" s="100" customFormat="1" ht="11.25" customHeight="1">
      <c r="A86" s="144"/>
      <c r="B86" s="125"/>
      <c r="C86" s="126" t="s">
        <v>90</v>
      </c>
      <c r="D86" s="103">
        <v>2020.9727366255145</v>
      </c>
      <c r="E86" s="103">
        <v>2738.518405349793</v>
      </c>
      <c r="F86" s="86">
        <v>100</v>
      </c>
      <c r="G86" s="127"/>
      <c r="H86" s="128">
        <v>69.3</v>
      </c>
      <c r="I86" s="129"/>
      <c r="J86" s="130">
        <v>36</v>
      </c>
      <c r="K86" s="129"/>
      <c r="L86" s="29">
        <v>505011</v>
      </c>
    </row>
    <row r="87" spans="1:12" s="100" customFormat="1" ht="11.25" customHeight="1">
      <c r="A87" s="144"/>
      <c r="B87" s="125"/>
      <c r="C87" s="126" t="s">
        <v>91</v>
      </c>
      <c r="D87" s="103">
        <v>2019.0160142348755</v>
      </c>
      <c r="E87" s="103">
        <v>2773.9832384341644</v>
      </c>
      <c r="F87" s="86">
        <v>100</v>
      </c>
      <c r="G87" s="127"/>
      <c r="H87" s="128">
        <v>65.39</v>
      </c>
      <c r="I87" s="129"/>
      <c r="J87" s="130">
        <v>34</v>
      </c>
      <c r="K87" s="129"/>
      <c r="L87" s="29">
        <v>45411</v>
      </c>
    </row>
    <row r="88" spans="1:12" s="100" customFormat="1" ht="11.25" customHeight="1">
      <c r="A88" s="144"/>
      <c r="B88" s="125"/>
      <c r="C88" s="126" t="s">
        <v>92</v>
      </c>
      <c r="D88" s="103">
        <v>3574.8314020857474</v>
      </c>
      <c r="E88" s="103">
        <v>8723.993951332563</v>
      </c>
      <c r="F88" s="86">
        <v>85</v>
      </c>
      <c r="G88" s="127"/>
      <c r="H88" s="128">
        <v>112.95</v>
      </c>
      <c r="I88" s="129"/>
      <c r="J88" s="130">
        <v>65</v>
      </c>
      <c r="K88" s="129"/>
      <c r="L88" s="29">
        <v>-160975</v>
      </c>
    </row>
    <row r="89" spans="1:12" s="100" customFormat="1" ht="11.25" customHeight="1">
      <c r="A89" s="144"/>
      <c r="B89" s="125"/>
      <c r="C89" s="126" t="s">
        <v>93</v>
      </c>
      <c r="D89" s="103">
        <v>2741.1786525359576</v>
      </c>
      <c r="E89" s="103">
        <v>5941.026525359577</v>
      </c>
      <c r="F89" s="86">
        <v>85</v>
      </c>
      <c r="G89" s="127"/>
      <c r="H89" s="128">
        <v>92.3</v>
      </c>
      <c r="I89" s="129"/>
      <c r="J89" s="130">
        <v>52</v>
      </c>
      <c r="K89" s="129"/>
      <c r="L89" s="29">
        <v>59153</v>
      </c>
    </row>
    <row r="90" spans="1:12" s="100" customFormat="1" ht="11.25" customHeight="1">
      <c r="A90" s="144"/>
      <c r="B90" s="125"/>
      <c r="C90" s="126" t="s">
        <v>94</v>
      </c>
      <c r="D90" s="103">
        <v>1935.1897689768978</v>
      </c>
      <c r="E90" s="103">
        <v>3093.8418481848184</v>
      </c>
      <c r="F90" s="86">
        <v>100</v>
      </c>
      <c r="G90" s="127"/>
      <c r="H90" s="128">
        <v>69.75</v>
      </c>
      <c r="I90" s="129"/>
      <c r="J90" s="130">
        <v>37</v>
      </c>
      <c r="K90" s="129"/>
      <c r="L90" s="29">
        <v>259602</v>
      </c>
    </row>
    <row r="91" spans="1:12" s="100" customFormat="1" ht="11.25" customHeight="1">
      <c r="A91" s="144"/>
      <c r="B91" s="125"/>
      <c r="C91" s="126" t="s">
        <v>95</v>
      </c>
      <c r="D91" s="103">
        <v>2458.0692307692307</v>
      </c>
      <c r="E91" s="103">
        <v>4774.68363076923</v>
      </c>
      <c r="F91" s="86">
        <v>100</v>
      </c>
      <c r="G91" s="127"/>
      <c r="H91" s="128">
        <v>65.12</v>
      </c>
      <c r="I91" s="129"/>
      <c r="J91" s="130">
        <v>33</v>
      </c>
      <c r="K91" s="129"/>
      <c r="L91" s="29">
        <v>170609</v>
      </c>
    </row>
    <row r="92" spans="1:12" s="100" customFormat="1" ht="11.25" customHeight="1">
      <c r="A92" s="144"/>
      <c r="B92" s="125"/>
      <c r="C92" s="126" t="s">
        <v>96</v>
      </c>
      <c r="D92" s="103">
        <v>5090.373248686515</v>
      </c>
      <c r="E92" s="103">
        <v>300.9592119089309</v>
      </c>
      <c r="F92" s="86">
        <v>65</v>
      </c>
      <c r="G92" s="127"/>
      <c r="H92" s="128">
        <v>146.35</v>
      </c>
      <c r="I92" s="129"/>
      <c r="J92" s="130">
        <v>70</v>
      </c>
      <c r="K92" s="129"/>
      <c r="L92" s="29">
        <v>-1688306</v>
      </c>
    </row>
    <row r="93" spans="1:12" s="100" customFormat="1" ht="11.25" customHeight="1">
      <c r="A93" s="144"/>
      <c r="B93" s="125"/>
      <c r="C93" s="126" t="s">
        <v>97</v>
      </c>
      <c r="D93" s="103">
        <v>2128.2212978369384</v>
      </c>
      <c r="E93" s="103">
        <v>4896.238935108153</v>
      </c>
      <c r="F93" s="86">
        <v>95</v>
      </c>
      <c r="G93" s="127"/>
      <c r="H93" s="128">
        <v>78.56</v>
      </c>
      <c r="I93" s="129"/>
      <c r="J93" s="130">
        <v>42</v>
      </c>
      <c r="K93" s="129"/>
      <c r="L93" s="29">
        <v>145605</v>
      </c>
    </row>
    <row r="94" spans="1:12" s="100" customFormat="1" ht="11.25" customHeight="1">
      <c r="A94" s="144"/>
      <c r="B94" s="125"/>
      <c r="C94" s="126" t="s">
        <v>98</v>
      </c>
      <c r="D94" s="103">
        <v>3523.2008928571427</v>
      </c>
      <c r="E94" s="103">
        <v>7359.040854591836</v>
      </c>
      <c r="F94" s="86">
        <v>75</v>
      </c>
      <c r="G94" s="127"/>
      <c r="H94" s="128">
        <v>110.09</v>
      </c>
      <c r="I94" s="129"/>
      <c r="J94" s="130">
        <v>63</v>
      </c>
      <c r="K94" s="129"/>
      <c r="L94" s="29">
        <v>-208123</v>
      </c>
    </row>
    <row r="95" spans="1:12" s="100" customFormat="1" ht="11.25" customHeight="1">
      <c r="A95" s="144"/>
      <c r="B95" s="125"/>
      <c r="C95" s="126" t="s">
        <v>99</v>
      </c>
      <c r="D95" s="103">
        <v>2076.2708333333335</v>
      </c>
      <c r="E95" s="103">
        <v>19409.50058333333</v>
      </c>
      <c r="F95" s="107">
        <v>100</v>
      </c>
      <c r="G95" s="133" t="s">
        <v>297</v>
      </c>
      <c r="H95" s="104">
        <v>47.18</v>
      </c>
      <c r="I95" s="106"/>
      <c r="J95" s="107">
        <v>21</v>
      </c>
      <c r="K95" s="106"/>
      <c r="L95" s="103">
        <v>104010</v>
      </c>
    </row>
    <row r="96" spans="1:12" s="100" customFormat="1" ht="11.25" customHeight="1">
      <c r="A96" s="144"/>
      <c r="B96" s="125"/>
      <c r="C96" s="126" t="s">
        <v>100</v>
      </c>
      <c r="D96" s="103">
        <v>2830.3088552915765</v>
      </c>
      <c r="E96" s="103">
        <v>4349.126479481641</v>
      </c>
      <c r="F96" s="86">
        <v>95</v>
      </c>
      <c r="G96" s="127"/>
      <c r="H96" s="128">
        <v>89.83</v>
      </c>
      <c r="I96" s="129"/>
      <c r="J96" s="130">
        <v>50</v>
      </c>
      <c r="K96" s="129"/>
      <c r="L96" s="29">
        <v>12437</v>
      </c>
    </row>
    <row r="97" spans="1:12" s="100" customFormat="1" ht="11.25" customHeight="1">
      <c r="A97" s="144"/>
      <c r="B97" s="125"/>
      <c r="C97" s="126" t="s">
        <v>101</v>
      </c>
      <c r="D97" s="103">
        <v>2423.266968325792</v>
      </c>
      <c r="E97" s="103">
        <v>10673.24819004525</v>
      </c>
      <c r="F97" s="86">
        <v>90</v>
      </c>
      <c r="G97" s="127"/>
      <c r="H97" s="128">
        <v>83.77</v>
      </c>
      <c r="I97" s="129"/>
      <c r="J97" s="130">
        <v>46</v>
      </c>
      <c r="K97" s="129"/>
      <c r="L97" s="29">
        <v>38271</v>
      </c>
    </row>
    <row r="98" spans="1:12" s="100" customFormat="1" ht="11.25" customHeight="1">
      <c r="A98" s="144"/>
      <c r="B98" s="125"/>
      <c r="C98" s="126" t="s">
        <v>102</v>
      </c>
      <c r="D98" s="103">
        <v>5580.384084302325</v>
      </c>
      <c r="E98" s="103">
        <v>-1821.6709883720935</v>
      </c>
      <c r="F98" s="86">
        <v>60</v>
      </c>
      <c r="G98" s="127"/>
      <c r="H98" s="128">
        <v>211.21</v>
      </c>
      <c r="I98" s="129"/>
      <c r="J98" s="130">
        <v>70</v>
      </c>
      <c r="K98" s="129"/>
      <c r="L98" s="29">
        <v>-2970384</v>
      </c>
    </row>
    <row r="99" spans="1:12" s="100" customFormat="1" ht="11.25" customHeight="1">
      <c r="A99" s="144"/>
      <c r="B99" s="125"/>
      <c r="C99" s="126" t="s">
        <v>103</v>
      </c>
      <c r="D99" s="103">
        <v>2766.8546607832322</v>
      </c>
      <c r="E99" s="103">
        <v>7297.9848483177075</v>
      </c>
      <c r="F99" s="86">
        <v>95</v>
      </c>
      <c r="G99" s="127"/>
      <c r="H99" s="128">
        <v>93.44</v>
      </c>
      <c r="I99" s="129"/>
      <c r="J99" s="130">
        <v>52</v>
      </c>
      <c r="K99" s="129"/>
      <c r="L99" s="29">
        <v>86240</v>
      </c>
    </row>
    <row r="100" spans="1:12" s="100" customFormat="1" ht="11.25" customHeight="1">
      <c r="A100" s="144"/>
      <c r="B100" s="125"/>
      <c r="C100" s="126" t="s">
        <v>104</v>
      </c>
      <c r="D100" s="103">
        <v>1969.625</v>
      </c>
      <c r="E100" s="103">
        <v>7695.044047619047</v>
      </c>
      <c r="F100" s="86">
        <v>100</v>
      </c>
      <c r="G100" s="127"/>
      <c r="H100" s="128">
        <v>68.48</v>
      </c>
      <c r="I100" s="129"/>
      <c r="J100" s="130">
        <v>36</v>
      </c>
      <c r="K100" s="129"/>
      <c r="L100" s="29">
        <v>397322</v>
      </c>
    </row>
    <row r="101" spans="1:12" s="100" customFormat="1" ht="11.25" customHeight="1">
      <c r="A101" s="144"/>
      <c r="B101" s="125"/>
      <c r="C101" s="126" t="s">
        <v>105</v>
      </c>
      <c r="D101" s="103">
        <v>2507.711953514112</v>
      </c>
      <c r="E101" s="103">
        <v>5741.570326508024</v>
      </c>
      <c r="F101" s="86">
        <v>85</v>
      </c>
      <c r="G101" s="127"/>
      <c r="H101" s="128">
        <v>94.2</v>
      </c>
      <c r="I101" s="129"/>
      <c r="J101" s="130">
        <v>53</v>
      </c>
      <c r="K101" s="129"/>
      <c r="L101" s="29">
        <v>89781</v>
      </c>
    </row>
    <row r="102" spans="1:12" s="100" customFormat="1" ht="11.25" customHeight="1">
      <c r="A102" s="144"/>
      <c r="B102" s="125"/>
      <c r="C102" s="126" t="s">
        <v>106</v>
      </c>
      <c r="D102" s="103">
        <v>2194.3515164739256</v>
      </c>
      <c r="E102" s="103">
        <v>3686.011468470433</v>
      </c>
      <c r="F102" s="86">
        <v>95</v>
      </c>
      <c r="G102" s="127"/>
      <c r="H102" s="128">
        <v>78.24</v>
      </c>
      <c r="I102" s="129"/>
      <c r="J102" s="130">
        <v>42</v>
      </c>
      <c r="K102" s="129"/>
      <c r="L102" s="29">
        <v>1121412</v>
      </c>
    </row>
    <row r="103" spans="1:12" s="100" customFormat="1" ht="11.25" customHeight="1">
      <c r="A103" s="144"/>
      <c r="B103" s="125"/>
      <c r="C103" s="126" t="s">
        <v>107</v>
      </c>
      <c r="D103" s="103">
        <v>3848.2371428571428</v>
      </c>
      <c r="E103" s="103">
        <v>3230.6084190476195</v>
      </c>
      <c r="F103" s="86">
        <v>90</v>
      </c>
      <c r="G103" s="127"/>
      <c r="H103" s="128">
        <v>113.61</v>
      </c>
      <c r="I103" s="129"/>
      <c r="J103" s="130">
        <v>66</v>
      </c>
      <c r="K103" s="129"/>
      <c r="L103" s="29">
        <v>14377</v>
      </c>
    </row>
    <row r="104" spans="1:12" s="100" customFormat="1" ht="11.25" customHeight="1">
      <c r="A104" s="144"/>
      <c r="B104" s="125"/>
      <c r="C104" s="126" t="s">
        <v>108</v>
      </c>
      <c r="D104" s="103">
        <v>4736.883333333333</v>
      </c>
      <c r="E104" s="103">
        <v>1584.3242499999992</v>
      </c>
      <c r="F104" s="86">
        <v>70</v>
      </c>
      <c r="G104" s="127"/>
      <c r="H104" s="128">
        <v>127.33</v>
      </c>
      <c r="I104" s="129"/>
      <c r="J104" s="130">
        <v>70</v>
      </c>
      <c r="K104" s="129"/>
      <c r="L104" s="29">
        <v>-51571</v>
      </c>
    </row>
    <row r="105" spans="1:12" s="100" customFormat="1" ht="11.25" customHeight="1">
      <c r="A105" s="144"/>
      <c r="B105" s="125"/>
      <c r="C105" s="126" t="s">
        <v>109</v>
      </c>
      <c r="D105" s="103">
        <v>3343.500692520776</v>
      </c>
      <c r="E105" s="103">
        <v>8736.240844875347</v>
      </c>
      <c r="F105" s="86">
        <v>95</v>
      </c>
      <c r="G105" s="127"/>
      <c r="H105" s="128">
        <v>103.31</v>
      </c>
      <c r="I105" s="129"/>
      <c r="J105" s="130">
        <v>59</v>
      </c>
      <c r="K105" s="129"/>
      <c r="L105" s="29">
        <v>-17917</v>
      </c>
    </row>
    <row r="106" spans="1:12" s="100" customFormat="1" ht="11.25" customHeight="1">
      <c r="A106" s="144"/>
      <c r="B106" s="125"/>
      <c r="C106" s="126" t="s">
        <v>110</v>
      </c>
      <c r="D106" s="103">
        <v>2288.8246059310713</v>
      </c>
      <c r="E106" s="103">
        <v>5447.075685279187</v>
      </c>
      <c r="F106" s="86">
        <v>85</v>
      </c>
      <c r="G106" s="127"/>
      <c r="H106" s="128">
        <v>88.65</v>
      </c>
      <c r="I106" s="129"/>
      <c r="J106" s="130">
        <v>49</v>
      </c>
      <c r="K106" s="129"/>
      <c r="L106" s="29">
        <v>283687</v>
      </c>
    </row>
    <row r="107" spans="1:12" s="100" customFormat="1" ht="11.25" customHeight="1">
      <c r="A107" s="144"/>
      <c r="B107" s="125"/>
      <c r="C107" s="126" t="s">
        <v>111</v>
      </c>
      <c r="D107" s="103">
        <v>2566.5</v>
      </c>
      <c r="E107" s="103">
        <v>27530.356271186443</v>
      </c>
      <c r="F107" s="86">
        <v>100</v>
      </c>
      <c r="G107" s="127"/>
      <c r="H107" s="128">
        <v>48.15</v>
      </c>
      <c r="I107" s="129"/>
      <c r="J107" s="130">
        <v>22</v>
      </c>
      <c r="K107" s="129"/>
      <c r="L107" s="29">
        <v>66899</v>
      </c>
    </row>
    <row r="108" spans="1:12" s="100" customFormat="1" ht="11.25" customHeight="1">
      <c r="A108" s="144"/>
      <c r="B108" s="125"/>
      <c r="C108" s="126" t="s">
        <v>112</v>
      </c>
      <c r="D108" s="103">
        <v>1936.2216981132076</v>
      </c>
      <c r="E108" s="103">
        <v>26351.882264150947</v>
      </c>
      <c r="F108" s="86">
        <v>100</v>
      </c>
      <c r="G108" s="127"/>
      <c r="H108" s="128">
        <v>44.1</v>
      </c>
      <c r="I108" s="129"/>
      <c r="J108" s="130">
        <v>19</v>
      </c>
      <c r="K108" s="129"/>
      <c r="L108" s="29">
        <v>74180</v>
      </c>
    </row>
    <row r="109" spans="1:12" s="100" customFormat="1" ht="11.25" customHeight="1">
      <c r="A109" s="144"/>
      <c r="B109" s="125"/>
      <c r="C109" s="126" t="s">
        <v>113</v>
      </c>
      <c r="D109" s="103">
        <v>4794.548127074443</v>
      </c>
      <c r="E109" s="103">
        <v>7986.324478425794</v>
      </c>
      <c r="F109" s="86">
        <v>70</v>
      </c>
      <c r="G109" s="127"/>
      <c r="H109" s="128">
        <v>137.58</v>
      </c>
      <c r="I109" s="129"/>
      <c r="J109" s="130">
        <v>70</v>
      </c>
      <c r="K109" s="129"/>
      <c r="L109" s="29">
        <v>-1857608</v>
      </c>
    </row>
    <row r="110" spans="1:12" s="100" customFormat="1" ht="11.25" customHeight="1">
      <c r="A110" s="144"/>
      <c r="B110" s="125"/>
      <c r="C110" s="126" t="s">
        <v>114</v>
      </c>
      <c r="D110" s="103">
        <v>4127.725995316159</v>
      </c>
      <c r="E110" s="103">
        <v>5808.111978922718</v>
      </c>
      <c r="F110" s="86">
        <v>75</v>
      </c>
      <c r="G110" s="127"/>
      <c r="H110" s="128">
        <v>132.14</v>
      </c>
      <c r="I110" s="129"/>
      <c r="J110" s="130">
        <v>70</v>
      </c>
      <c r="K110" s="129"/>
      <c r="L110" s="29">
        <v>-315161</v>
      </c>
    </row>
    <row r="111" spans="1:12" s="100" customFormat="1" ht="11.25" customHeight="1">
      <c r="A111" s="144"/>
      <c r="B111" s="125"/>
      <c r="C111" s="126" t="s">
        <v>115</v>
      </c>
      <c r="D111" s="103">
        <v>1641.93006993007</v>
      </c>
      <c r="E111" s="103">
        <v>16060.928181818184</v>
      </c>
      <c r="F111" s="86">
        <v>100</v>
      </c>
      <c r="G111" s="127"/>
      <c r="H111" s="128">
        <v>46.98</v>
      </c>
      <c r="I111" s="129"/>
      <c r="J111" s="130">
        <v>21</v>
      </c>
      <c r="K111" s="129"/>
      <c r="L111" s="29">
        <v>81360</v>
      </c>
    </row>
    <row r="112" spans="1:12" s="100" customFormat="1" ht="11.25" customHeight="1">
      <c r="A112" s="144"/>
      <c r="B112" s="125"/>
      <c r="C112" s="126" t="s">
        <v>116</v>
      </c>
      <c r="D112" s="103">
        <v>3139.8402612826603</v>
      </c>
      <c r="E112" s="103">
        <v>-817.3506769596197</v>
      </c>
      <c r="F112" s="86">
        <v>95</v>
      </c>
      <c r="G112" s="127"/>
      <c r="H112" s="128">
        <v>94.98</v>
      </c>
      <c r="I112" s="129"/>
      <c r="J112" s="130">
        <v>53</v>
      </c>
      <c r="K112" s="129"/>
      <c r="L112" s="29">
        <v>-237459</v>
      </c>
    </row>
    <row r="113" spans="1:12" s="100" customFormat="1" ht="11.25" customHeight="1">
      <c r="A113" s="144"/>
      <c r="B113" s="125"/>
      <c r="C113" s="126" t="s">
        <v>117</v>
      </c>
      <c r="D113" s="103">
        <v>3999.2025019546522</v>
      </c>
      <c r="E113" s="103">
        <v>2099.4242298670833</v>
      </c>
      <c r="F113" s="86">
        <v>67</v>
      </c>
      <c r="G113" s="127"/>
      <c r="H113" s="128">
        <v>133.97</v>
      </c>
      <c r="I113" s="129"/>
      <c r="J113" s="130">
        <v>70</v>
      </c>
      <c r="K113" s="129"/>
      <c r="L113" s="29">
        <v>-587192</v>
      </c>
    </row>
    <row r="114" spans="1:12" s="100" customFormat="1" ht="11.25" customHeight="1">
      <c r="A114" s="144"/>
      <c r="B114" s="125"/>
      <c r="C114" s="126" t="s">
        <v>118</v>
      </c>
      <c r="D114" s="103">
        <v>2185.1391382405745</v>
      </c>
      <c r="E114" s="103">
        <v>3426.832513464991</v>
      </c>
      <c r="F114" s="86">
        <v>90</v>
      </c>
      <c r="G114" s="127"/>
      <c r="H114" s="128">
        <v>77.76</v>
      </c>
      <c r="I114" s="129"/>
      <c r="J114" s="130">
        <v>42</v>
      </c>
      <c r="K114" s="129"/>
      <c r="L114" s="29">
        <v>161466</v>
      </c>
    </row>
    <row r="115" spans="1:12" s="100" customFormat="1" ht="11.25" customHeight="1">
      <c r="A115" s="144"/>
      <c r="B115" s="125"/>
      <c r="C115" s="126" t="s">
        <v>119</v>
      </c>
      <c r="D115" s="103">
        <v>5315.463383838384</v>
      </c>
      <c r="E115" s="103">
        <v>7537.4326010101</v>
      </c>
      <c r="F115" s="86">
        <v>80</v>
      </c>
      <c r="G115" s="127"/>
      <c r="H115" s="128">
        <v>129.62</v>
      </c>
      <c r="I115" s="129"/>
      <c r="J115" s="130">
        <v>70</v>
      </c>
      <c r="K115" s="129"/>
      <c r="L115" s="29">
        <v>-175551</v>
      </c>
    </row>
    <row r="116" spans="1:12" s="100" customFormat="1" ht="11.25" customHeight="1">
      <c r="A116" s="144"/>
      <c r="B116" s="125"/>
      <c r="C116" s="126" t="s">
        <v>120</v>
      </c>
      <c r="D116" s="103">
        <v>2960.2334575955265</v>
      </c>
      <c r="E116" s="103">
        <v>6639.9858061509785</v>
      </c>
      <c r="F116" s="86">
        <v>95</v>
      </c>
      <c r="G116" s="127"/>
      <c r="H116" s="128">
        <v>99.44</v>
      </c>
      <c r="I116" s="129"/>
      <c r="J116" s="130">
        <v>56</v>
      </c>
      <c r="K116" s="129"/>
      <c r="L116" s="29">
        <v>92694</v>
      </c>
    </row>
    <row r="117" spans="1:12" s="100" customFormat="1" ht="11.25" customHeight="1">
      <c r="A117" s="144"/>
      <c r="B117" s="125"/>
      <c r="C117" s="126" t="s">
        <v>121</v>
      </c>
      <c r="D117" s="103">
        <v>2860.565789473684</v>
      </c>
      <c r="E117" s="103">
        <v>16334.504210526313</v>
      </c>
      <c r="F117" s="86">
        <v>100</v>
      </c>
      <c r="G117" s="127"/>
      <c r="H117" s="128">
        <v>75.68</v>
      </c>
      <c r="I117" s="129"/>
      <c r="J117" s="130">
        <v>40</v>
      </c>
      <c r="K117" s="129"/>
      <c r="L117" s="29">
        <v>20068</v>
      </c>
    </row>
    <row r="118" spans="1:12" s="100" customFormat="1" ht="11.25" customHeight="1">
      <c r="A118" s="144"/>
      <c r="B118" s="125"/>
      <c r="C118" s="126" t="s">
        <v>122</v>
      </c>
      <c r="D118" s="103">
        <v>2193.383024691358</v>
      </c>
      <c r="E118" s="103">
        <v>3663.221259259258</v>
      </c>
      <c r="F118" s="86">
        <v>90</v>
      </c>
      <c r="G118" s="127"/>
      <c r="H118" s="128">
        <v>86.58</v>
      </c>
      <c r="I118" s="129"/>
      <c r="J118" s="130">
        <v>48</v>
      </c>
      <c r="K118" s="129"/>
      <c r="L118" s="29">
        <v>244098</v>
      </c>
    </row>
    <row r="119" spans="1:12" s="100" customFormat="1" ht="11.25" customHeight="1">
      <c r="A119" s="144"/>
      <c r="B119" s="125"/>
      <c r="C119" s="126" t="s">
        <v>123</v>
      </c>
      <c r="D119" s="103">
        <v>2143.4415347137638</v>
      </c>
      <c r="E119" s="103">
        <v>3717.5476370280144</v>
      </c>
      <c r="F119" s="86">
        <v>95</v>
      </c>
      <c r="G119" s="127"/>
      <c r="H119" s="128">
        <v>79.29</v>
      </c>
      <c r="I119" s="129"/>
      <c r="J119" s="130">
        <v>43</v>
      </c>
      <c r="K119" s="129"/>
      <c r="L119" s="29">
        <v>137729</v>
      </c>
    </row>
    <row r="120" spans="1:12" s="100" customFormat="1" ht="11.25" customHeight="1">
      <c r="A120" s="144"/>
      <c r="B120" s="125"/>
      <c r="C120" s="126" t="s">
        <v>124</v>
      </c>
      <c r="D120" s="103">
        <v>5040.015726031771</v>
      </c>
      <c r="E120" s="103">
        <v>3275.6782843059</v>
      </c>
      <c r="F120" s="86">
        <v>75</v>
      </c>
      <c r="G120" s="127"/>
      <c r="H120" s="128">
        <v>140.67</v>
      </c>
      <c r="I120" s="129"/>
      <c r="J120" s="130">
        <v>70</v>
      </c>
      <c r="K120" s="129"/>
      <c r="L120" s="29">
        <v>-25782296</v>
      </c>
    </row>
    <row r="121" spans="1:12" s="100" customFormat="1" ht="11.25" customHeight="1">
      <c r="A121" s="144"/>
      <c r="B121" s="125"/>
      <c r="C121" s="126" t="s">
        <v>125</v>
      </c>
      <c r="D121" s="103">
        <v>2582.7740072202164</v>
      </c>
      <c r="E121" s="103">
        <v>4573.449429602888</v>
      </c>
      <c r="F121" s="86">
        <v>75</v>
      </c>
      <c r="G121" s="127"/>
      <c r="H121" s="128">
        <v>89.52</v>
      </c>
      <c r="I121" s="129"/>
      <c r="J121" s="130">
        <v>50</v>
      </c>
      <c r="K121" s="129"/>
      <c r="L121" s="132">
        <v>0</v>
      </c>
    </row>
    <row r="122" spans="1:12" s="100" customFormat="1" ht="11.25" customHeight="1">
      <c r="A122" s="144"/>
      <c r="B122" s="125"/>
      <c r="C122" s="126" t="s">
        <v>126</v>
      </c>
      <c r="D122" s="103">
        <v>11998.2812769629</v>
      </c>
      <c r="E122" s="103">
        <v>-70.28343399482054</v>
      </c>
      <c r="F122" s="86">
        <v>60</v>
      </c>
      <c r="G122" s="127"/>
      <c r="H122" s="128">
        <v>300.8</v>
      </c>
      <c r="I122" s="129"/>
      <c r="J122" s="130">
        <v>70</v>
      </c>
      <c r="K122" s="129"/>
      <c r="L122" s="29">
        <v>-3256235</v>
      </c>
    </row>
    <row r="123" spans="1:12" s="100" customFormat="1" ht="11.25" customHeight="1">
      <c r="A123" s="144"/>
      <c r="B123" s="125"/>
      <c r="C123" s="126" t="s">
        <v>127</v>
      </c>
      <c r="D123" s="103">
        <v>2685.894691780822</v>
      </c>
      <c r="E123" s="103">
        <v>9496.951438356165</v>
      </c>
      <c r="F123" s="86">
        <v>95</v>
      </c>
      <c r="G123" s="127"/>
      <c r="H123" s="128">
        <v>94.28</v>
      </c>
      <c r="I123" s="129"/>
      <c r="J123" s="130">
        <v>53</v>
      </c>
      <c r="K123" s="129"/>
      <c r="L123" s="29">
        <v>20816</v>
      </c>
    </row>
    <row r="124" spans="1:12" s="100" customFormat="1" ht="11.25" customHeight="1">
      <c r="A124" s="144"/>
      <c r="B124" s="125"/>
      <c r="C124" s="126" t="s">
        <v>128</v>
      </c>
      <c r="D124" s="103">
        <v>3738.308240611961</v>
      </c>
      <c r="E124" s="103">
        <v>5169.837578233657</v>
      </c>
      <c r="F124" s="86">
        <v>72.5</v>
      </c>
      <c r="G124" s="127"/>
      <c r="H124" s="128">
        <v>139.41</v>
      </c>
      <c r="I124" s="129"/>
      <c r="J124" s="130">
        <v>70</v>
      </c>
      <c r="K124" s="129"/>
      <c r="L124" s="132">
        <v>0</v>
      </c>
    </row>
    <row r="125" spans="1:12" s="100" customFormat="1" ht="11.25" customHeight="1">
      <c r="A125" s="144"/>
      <c r="B125" s="125"/>
      <c r="C125" s="126" t="s">
        <v>129</v>
      </c>
      <c r="D125" s="103">
        <v>2265.6903336184773</v>
      </c>
      <c r="E125" s="103">
        <v>3485.0353892215576</v>
      </c>
      <c r="F125" s="86">
        <v>85</v>
      </c>
      <c r="G125" s="127"/>
      <c r="H125" s="128">
        <v>86.51</v>
      </c>
      <c r="I125" s="129"/>
      <c r="J125" s="130">
        <v>48</v>
      </c>
      <c r="K125" s="129"/>
      <c r="L125" s="132">
        <v>0</v>
      </c>
    </row>
    <row r="126" spans="1:12" s="100" customFormat="1" ht="11.25" customHeight="1">
      <c r="A126" s="144"/>
      <c r="B126" s="125"/>
      <c r="C126" s="126" t="s">
        <v>130</v>
      </c>
      <c r="D126" s="103">
        <v>2653.1475265017666</v>
      </c>
      <c r="E126" s="103">
        <v>3898.7008244994126</v>
      </c>
      <c r="F126" s="86">
        <v>85</v>
      </c>
      <c r="G126" s="127"/>
      <c r="H126" s="128">
        <v>96.47</v>
      </c>
      <c r="I126" s="129"/>
      <c r="J126" s="130">
        <v>54</v>
      </c>
      <c r="K126" s="129"/>
      <c r="L126" s="29">
        <v>34859</v>
      </c>
    </row>
    <row r="127" spans="1:12" s="100" customFormat="1" ht="11.25" customHeight="1">
      <c r="A127" s="144"/>
      <c r="B127" s="125"/>
      <c r="C127" s="126" t="s">
        <v>131</v>
      </c>
      <c r="D127" s="103">
        <v>3984.5798611111113</v>
      </c>
      <c r="E127" s="103">
        <v>14156.18367063492</v>
      </c>
      <c r="F127" s="86">
        <v>85</v>
      </c>
      <c r="G127" s="127"/>
      <c r="H127" s="128">
        <v>111.78</v>
      </c>
      <c r="I127" s="129"/>
      <c r="J127" s="130">
        <v>65</v>
      </c>
      <c r="K127" s="129"/>
      <c r="L127" s="29">
        <v>-168557</v>
      </c>
    </row>
    <row r="128" spans="1:12" s="100" customFormat="1" ht="11.25" customHeight="1">
      <c r="A128" s="144"/>
      <c r="B128" s="125"/>
      <c r="C128" s="126" t="s">
        <v>132</v>
      </c>
      <c r="D128" s="103">
        <v>1964.4271653543308</v>
      </c>
      <c r="E128" s="103">
        <v>5211.377716535434</v>
      </c>
      <c r="F128" s="86">
        <v>100</v>
      </c>
      <c r="G128" s="127"/>
      <c r="H128" s="128">
        <v>62.92</v>
      </c>
      <c r="I128" s="129"/>
      <c r="J128" s="130">
        <v>32</v>
      </c>
      <c r="K128" s="129"/>
      <c r="L128" s="29">
        <v>181259</v>
      </c>
    </row>
    <row r="129" spans="1:12" s="100" customFormat="1" ht="11.25" customHeight="1">
      <c r="A129" s="144"/>
      <c r="B129" s="125"/>
      <c r="C129" s="126" t="s">
        <v>133</v>
      </c>
      <c r="D129" s="103">
        <v>2043.230303030303</v>
      </c>
      <c r="E129" s="103">
        <v>1591.217636363637</v>
      </c>
      <c r="F129" s="86">
        <v>80</v>
      </c>
      <c r="G129" s="127"/>
      <c r="H129" s="128">
        <v>70</v>
      </c>
      <c r="I129" s="129"/>
      <c r="J129" s="130">
        <v>37</v>
      </c>
      <c r="K129" s="129"/>
      <c r="L129" s="132">
        <v>0</v>
      </c>
    </row>
    <row r="130" spans="1:12" s="100" customFormat="1" ht="11.25" customHeight="1">
      <c r="A130" s="144"/>
      <c r="B130" s="125"/>
      <c r="C130" s="126" t="s">
        <v>134</v>
      </c>
      <c r="D130" s="103">
        <v>4990.405317769131</v>
      </c>
      <c r="E130" s="103">
        <v>4880.857795071336</v>
      </c>
      <c r="F130" s="86">
        <v>80</v>
      </c>
      <c r="G130" s="127"/>
      <c r="H130" s="128">
        <v>139.73</v>
      </c>
      <c r="I130" s="129"/>
      <c r="J130" s="130">
        <v>70</v>
      </c>
      <c r="K130" s="129"/>
      <c r="L130" s="29">
        <v>-331906</v>
      </c>
    </row>
    <row r="131" spans="1:12" s="100" customFormat="1" ht="11.25" customHeight="1">
      <c r="A131" s="144"/>
      <c r="B131" s="125"/>
      <c r="C131" s="126" t="s">
        <v>135</v>
      </c>
      <c r="D131" s="103">
        <v>4289.625318066158</v>
      </c>
      <c r="E131" s="103">
        <v>4741.516615776079</v>
      </c>
      <c r="F131" s="86">
        <v>75</v>
      </c>
      <c r="G131" s="127"/>
      <c r="H131" s="128">
        <v>127.28</v>
      </c>
      <c r="I131" s="129"/>
      <c r="J131" s="130">
        <v>70</v>
      </c>
      <c r="K131" s="129"/>
      <c r="L131" s="29">
        <v>-300220</v>
      </c>
    </row>
    <row r="132" spans="1:12" s="100" customFormat="1" ht="11.25" customHeight="1">
      <c r="A132" s="144"/>
      <c r="B132" s="125"/>
      <c r="C132" s="126" t="s">
        <v>136</v>
      </c>
      <c r="D132" s="103">
        <v>3309.352857142857</v>
      </c>
      <c r="E132" s="103">
        <v>5118.062057142857</v>
      </c>
      <c r="F132" s="86">
        <v>85</v>
      </c>
      <c r="G132" s="127"/>
      <c r="H132" s="128">
        <v>106.91</v>
      </c>
      <c r="I132" s="129"/>
      <c r="J132" s="130">
        <v>61</v>
      </c>
      <c r="K132" s="129"/>
      <c r="L132" s="29">
        <v>12119</v>
      </c>
    </row>
    <row r="133" spans="1:12" s="100" customFormat="1" ht="11.25" customHeight="1">
      <c r="A133" s="144"/>
      <c r="B133" s="125"/>
      <c r="C133" s="126" t="s">
        <v>137</v>
      </c>
      <c r="D133" s="103">
        <v>1978.5850801479655</v>
      </c>
      <c r="E133" s="103">
        <v>4122.049297163995</v>
      </c>
      <c r="F133" s="86">
        <v>100</v>
      </c>
      <c r="G133" s="127"/>
      <c r="H133" s="128">
        <v>72.58</v>
      </c>
      <c r="I133" s="129"/>
      <c r="J133" s="130">
        <v>38</v>
      </c>
      <c r="K133" s="129"/>
      <c r="L133" s="29">
        <v>269981</v>
      </c>
    </row>
    <row r="134" spans="1:12" s="100" customFormat="1" ht="11.25" customHeight="1">
      <c r="A134" s="144"/>
      <c r="B134" s="125"/>
      <c r="C134" s="126" t="s">
        <v>138</v>
      </c>
      <c r="D134" s="103">
        <v>2693.9400161030594</v>
      </c>
      <c r="E134" s="103">
        <v>5804.21034621578</v>
      </c>
      <c r="F134" s="86">
        <v>95</v>
      </c>
      <c r="G134" s="127"/>
      <c r="H134" s="128">
        <v>100.25</v>
      </c>
      <c r="I134" s="129"/>
      <c r="J134" s="130">
        <v>57</v>
      </c>
      <c r="K134" s="129"/>
      <c r="L134" s="29">
        <v>99270</v>
      </c>
    </row>
    <row r="135" spans="1:12" s="100" customFormat="1" ht="11.25" customHeight="1">
      <c r="A135" s="144"/>
      <c r="B135" s="125"/>
      <c r="C135" s="126" t="s">
        <v>139</v>
      </c>
      <c r="D135" s="103">
        <v>4097.725338753387</v>
      </c>
      <c r="E135" s="103">
        <v>2377.349401084011</v>
      </c>
      <c r="F135" s="86">
        <v>75</v>
      </c>
      <c r="G135" s="127"/>
      <c r="H135" s="128">
        <v>144.01</v>
      </c>
      <c r="I135" s="129"/>
      <c r="J135" s="130">
        <v>70</v>
      </c>
      <c r="K135" s="129"/>
      <c r="L135" s="29">
        <v>-1681974</v>
      </c>
    </row>
    <row r="136" spans="1:12" s="100" customFormat="1" ht="11.25" customHeight="1">
      <c r="A136" s="144"/>
      <c r="B136" s="125"/>
      <c r="C136" s="126" t="s">
        <v>140</v>
      </c>
      <c r="D136" s="103">
        <v>2755.5921135646686</v>
      </c>
      <c r="E136" s="103">
        <v>3549.0657350157735</v>
      </c>
      <c r="F136" s="86">
        <v>85</v>
      </c>
      <c r="G136" s="127"/>
      <c r="H136" s="128">
        <v>109.97</v>
      </c>
      <c r="I136" s="129"/>
      <c r="J136" s="130">
        <v>63</v>
      </c>
      <c r="K136" s="129"/>
      <c r="L136" s="132">
        <v>72006</v>
      </c>
    </row>
    <row r="137" spans="1:12" s="100" customFormat="1" ht="11.25" customHeight="1">
      <c r="A137" s="144"/>
      <c r="B137" s="125"/>
      <c r="C137" s="126" t="s">
        <v>141</v>
      </c>
      <c r="D137" s="103">
        <v>2509.0371794871794</v>
      </c>
      <c r="E137" s="103">
        <v>7190.045782051282</v>
      </c>
      <c r="F137" s="86">
        <v>90</v>
      </c>
      <c r="G137" s="127"/>
      <c r="H137" s="128">
        <v>91.45</v>
      </c>
      <c r="I137" s="129"/>
      <c r="J137" s="130">
        <v>51</v>
      </c>
      <c r="K137" s="129"/>
      <c r="L137" s="29">
        <v>99811</v>
      </c>
    </row>
    <row r="138" spans="1:12" s="100" customFormat="1" ht="11.25" customHeight="1">
      <c r="A138" s="144"/>
      <c r="B138" s="125"/>
      <c r="C138" s="126" t="s">
        <v>142</v>
      </c>
      <c r="D138" s="103">
        <v>3866.343643779742</v>
      </c>
      <c r="E138" s="103">
        <v>5840.1570836165865</v>
      </c>
      <c r="F138" s="86">
        <v>72.5</v>
      </c>
      <c r="G138" s="127"/>
      <c r="H138" s="128">
        <v>126.78</v>
      </c>
      <c r="I138" s="129"/>
      <c r="J138" s="130">
        <v>70</v>
      </c>
      <c r="K138" s="129"/>
      <c r="L138" s="29">
        <v>-233840</v>
      </c>
    </row>
    <row r="139" spans="1:12" s="100" customFormat="1" ht="11.25" customHeight="1">
      <c r="A139" s="144"/>
      <c r="B139" s="125"/>
      <c r="C139" s="126" t="s">
        <v>143</v>
      </c>
      <c r="D139" s="103">
        <v>2387.910924369748</v>
      </c>
      <c r="E139" s="103">
        <v>8126.461327731091</v>
      </c>
      <c r="F139" s="86">
        <v>95</v>
      </c>
      <c r="G139" s="127"/>
      <c r="H139" s="128">
        <v>81.64</v>
      </c>
      <c r="I139" s="129"/>
      <c r="J139" s="130">
        <v>44</v>
      </c>
      <c r="K139" s="129"/>
      <c r="L139" s="29">
        <v>136885</v>
      </c>
    </row>
    <row r="140" spans="1:12" s="100" customFormat="1" ht="11.25" customHeight="1">
      <c r="A140" s="144"/>
      <c r="B140" s="125"/>
      <c r="C140" s="126" t="s">
        <v>144</v>
      </c>
      <c r="D140" s="103">
        <v>2297.3196440793977</v>
      </c>
      <c r="E140" s="103">
        <v>4065.8843600273785</v>
      </c>
      <c r="F140" s="86">
        <v>95</v>
      </c>
      <c r="G140" s="127"/>
      <c r="H140" s="128">
        <v>76.17</v>
      </c>
      <c r="I140" s="129"/>
      <c r="J140" s="130">
        <v>41</v>
      </c>
      <c r="K140" s="129"/>
      <c r="L140" s="29">
        <v>298700</v>
      </c>
    </row>
    <row r="141" spans="1:12" s="100" customFormat="1" ht="11.25" customHeight="1">
      <c r="A141" s="144"/>
      <c r="B141" s="125"/>
      <c r="C141" s="126" t="s">
        <v>145</v>
      </c>
      <c r="D141" s="103">
        <v>2454.0685595567866</v>
      </c>
      <c r="E141" s="103">
        <v>4472.158518005539</v>
      </c>
      <c r="F141" s="86">
        <v>85</v>
      </c>
      <c r="G141" s="127"/>
      <c r="H141" s="128">
        <v>85.63</v>
      </c>
      <c r="I141" s="129"/>
      <c r="J141" s="130">
        <v>47</v>
      </c>
      <c r="K141" s="129"/>
      <c r="L141" s="29">
        <v>42089</v>
      </c>
    </row>
    <row r="142" spans="1:12" s="100" customFormat="1" ht="11.25" customHeight="1">
      <c r="A142" s="144"/>
      <c r="B142" s="125"/>
      <c r="C142" s="126" t="s">
        <v>146</v>
      </c>
      <c r="D142" s="103">
        <v>3475.787361845267</v>
      </c>
      <c r="E142" s="103">
        <v>3580.6277078327716</v>
      </c>
      <c r="F142" s="86">
        <v>75</v>
      </c>
      <c r="G142" s="127"/>
      <c r="H142" s="128">
        <v>122.34</v>
      </c>
      <c r="I142" s="129"/>
      <c r="J142" s="130">
        <v>70</v>
      </c>
      <c r="K142" s="129"/>
      <c r="L142" s="29">
        <v>-448914</v>
      </c>
    </row>
    <row r="143" spans="1:12" s="100" customFormat="1" ht="11.25" customHeight="1">
      <c r="A143" s="144"/>
      <c r="B143" s="125"/>
      <c r="C143" s="126" t="s">
        <v>147</v>
      </c>
      <c r="D143" s="103">
        <v>1992.9507042253522</v>
      </c>
      <c r="E143" s="103">
        <v>1689.9853364632233</v>
      </c>
      <c r="F143" s="86">
        <v>90</v>
      </c>
      <c r="G143" s="127"/>
      <c r="H143" s="128">
        <v>71.75</v>
      </c>
      <c r="I143" s="129"/>
      <c r="J143" s="130">
        <v>38</v>
      </c>
      <c r="K143" s="129"/>
      <c r="L143" s="29">
        <v>241872</v>
      </c>
    </row>
    <row r="144" spans="1:12" s="100" customFormat="1" ht="11.25" customHeight="1">
      <c r="A144" s="144"/>
      <c r="B144" s="125"/>
      <c r="C144" s="126" t="s">
        <v>148</v>
      </c>
      <c r="D144" s="103">
        <v>2015.1691810344828</v>
      </c>
      <c r="E144" s="103">
        <v>5521.503124999998</v>
      </c>
      <c r="F144" s="86">
        <v>100</v>
      </c>
      <c r="G144" s="127"/>
      <c r="H144" s="128">
        <v>72.04</v>
      </c>
      <c r="I144" s="129"/>
      <c r="J144" s="130">
        <v>38</v>
      </c>
      <c r="K144" s="129"/>
      <c r="L144" s="29">
        <v>109034</v>
      </c>
    </row>
    <row r="145" spans="1:12" s="100" customFormat="1" ht="11.25" customHeight="1">
      <c r="A145" s="144"/>
      <c r="B145" s="125"/>
      <c r="C145" s="126" t="s">
        <v>149</v>
      </c>
      <c r="D145" s="103">
        <v>2572.153137593552</v>
      </c>
      <c r="E145" s="103">
        <v>4295.844905008636</v>
      </c>
      <c r="F145" s="86">
        <v>90</v>
      </c>
      <c r="G145" s="127"/>
      <c r="H145" s="128">
        <v>84.49</v>
      </c>
      <c r="I145" s="129"/>
      <c r="J145" s="130">
        <v>46</v>
      </c>
      <c r="K145" s="129"/>
      <c r="L145" s="29">
        <v>170243</v>
      </c>
    </row>
    <row r="146" spans="1:12" s="100" customFormat="1" ht="11.25" customHeight="1">
      <c r="A146" s="144"/>
      <c r="B146" s="125"/>
      <c r="C146" s="126" t="s">
        <v>150</v>
      </c>
      <c r="D146" s="103">
        <v>3656.1065217391306</v>
      </c>
      <c r="E146" s="103">
        <v>-139.3430124223595</v>
      </c>
      <c r="F146" s="86">
        <v>70</v>
      </c>
      <c r="G146" s="127"/>
      <c r="H146" s="128">
        <v>120.68</v>
      </c>
      <c r="I146" s="129"/>
      <c r="J146" s="130">
        <v>70</v>
      </c>
      <c r="K146" s="129"/>
      <c r="L146" s="29">
        <v>-154708</v>
      </c>
    </row>
    <row r="147" spans="1:12" s="100" customFormat="1" ht="11.25" customHeight="1">
      <c r="A147" s="144"/>
      <c r="B147" s="125"/>
      <c r="C147" s="126" t="s">
        <v>151</v>
      </c>
      <c r="D147" s="103">
        <v>2224.520484807101</v>
      </c>
      <c r="E147" s="103">
        <v>2924.185319221577</v>
      </c>
      <c r="F147" s="86">
        <v>95</v>
      </c>
      <c r="G147" s="127"/>
      <c r="H147" s="128">
        <v>88.03</v>
      </c>
      <c r="I147" s="129"/>
      <c r="J147" s="130">
        <v>49</v>
      </c>
      <c r="K147" s="129"/>
      <c r="L147" s="29">
        <v>1116722</v>
      </c>
    </row>
    <row r="148" spans="1:12" s="100" customFormat="1" ht="11.25" customHeight="1">
      <c r="A148" s="144"/>
      <c r="B148" s="125"/>
      <c r="C148" s="126" t="s">
        <v>152</v>
      </c>
      <c r="D148" s="103">
        <v>1954.2834448160536</v>
      </c>
      <c r="E148" s="103">
        <v>15023.071538461543</v>
      </c>
      <c r="F148" s="86">
        <v>100</v>
      </c>
      <c r="G148" s="127"/>
      <c r="H148" s="128">
        <v>49.76</v>
      </c>
      <c r="I148" s="129"/>
      <c r="J148" s="130">
        <v>23</v>
      </c>
      <c r="K148" s="129"/>
      <c r="L148" s="29">
        <v>467716</v>
      </c>
    </row>
    <row r="149" spans="1:12" s="100" customFormat="1" ht="11.25" customHeight="1">
      <c r="A149" s="144"/>
      <c r="B149" s="125"/>
      <c r="C149" s="126" t="s">
        <v>153</v>
      </c>
      <c r="D149" s="103">
        <v>4340.962068965518</v>
      </c>
      <c r="E149" s="103">
        <v>2248.925701149425</v>
      </c>
      <c r="F149" s="86">
        <v>65</v>
      </c>
      <c r="G149" s="127"/>
      <c r="H149" s="128">
        <v>129.03</v>
      </c>
      <c r="I149" s="129"/>
      <c r="J149" s="130">
        <v>70</v>
      </c>
      <c r="K149" s="129"/>
      <c r="L149" s="29">
        <v>-148167</v>
      </c>
    </row>
    <row r="150" spans="1:12" s="100" customFormat="1" ht="11.25" customHeight="1">
      <c r="A150" s="144"/>
      <c r="B150" s="125"/>
      <c r="C150" s="126" t="s">
        <v>154</v>
      </c>
      <c r="D150" s="103">
        <v>3239.2957386363637</v>
      </c>
      <c r="E150" s="103">
        <v>1543.0341022727273</v>
      </c>
      <c r="F150" s="86">
        <v>70</v>
      </c>
      <c r="G150" s="127"/>
      <c r="H150" s="128">
        <v>115.41</v>
      </c>
      <c r="I150" s="129"/>
      <c r="J150" s="130">
        <v>67</v>
      </c>
      <c r="K150" s="129"/>
      <c r="L150" s="132">
        <v>0</v>
      </c>
    </row>
    <row r="151" spans="1:12" s="100" customFormat="1" ht="11.25" customHeight="1">
      <c r="A151" s="144"/>
      <c r="B151" s="125"/>
      <c r="C151" s="126" t="s">
        <v>155</v>
      </c>
      <c r="D151" s="103">
        <v>5027.078073089701</v>
      </c>
      <c r="E151" s="103">
        <v>15621.692093023257</v>
      </c>
      <c r="F151" s="86">
        <v>70</v>
      </c>
      <c r="G151" s="127"/>
      <c r="H151" s="128">
        <v>135.53</v>
      </c>
      <c r="I151" s="129"/>
      <c r="J151" s="130">
        <v>70</v>
      </c>
      <c r="K151" s="129"/>
      <c r="L151" s="29">
        <v>-129341</v>
      </c>
    </row>
    <row r="152" spans="1:12" s="100" customFormat="1" ht="11.25" customHeight="1">
      <c r="A152" s="144"/>
      <c r="B152" s="125"/>
      <c r="C152" s="134" t="s">
        <v>156</v>
      </c>
      <c r="D152" s="135">
        <v>2848.3990476190475</v>
      </c>
      <c r="E152" s="135">
        <v>7751.322361904762</v>
      </c>
      <c r="F152" s="315">
        <v>85</v>
      </c>
      <c r="G152" s="137"/>
      <c r="H152" s="138">
        <v>92.51</v>
      </c>
      <c r="I152" s="139"/>
      <c r="J152" s="140">
        <v>52</v>
      </c>
      <c r="K152" s="139"/>
      <c r="L152" s="146">
        <v>12568</v>
      </c>
    </row>
    <row r="153" spans="1:12" s="100" customFormat="1" ht="11.25" customHeight="1">
      <c r="A153" s="450"/>
      <c r="B153" s="450"/>
      <c r="C153" s="450"/>
      <c r="D153" s="450"/>
      <c r="E153" s="450"/>
      <c r="F153" s="450"/>
      <c r="G153" s="450"/>
      <c r="H153" s="450"/>
      <c r="I153" s="450"/>
      <c r="J153" s="450"/>
      <c r="K153" s="450"/>
      <c r="L153" s="450"/>
    </row>
    <row r="154" spans="1:12" s="100" customFormat="1" ht="11.25" customHeight="1">
      <c r="A154" s="449" t="s">
        <v>157</v>
      </c>
      <c r="B154" s="449"/>
      <c r="C154" s="449"/>
      <c r="D154" s="118">
        <v>2679.605621041081</v>
      </c>
      <c r="E154" s="118">
        <v>5204.494636319804</v>
      </c>
      <c r="F154" s="122">
        <v>84.71130909005613</v>
      </c>
      <c r="G154" s="120"/>
      <c r="H154" s="119" t="s">
        <v>19</v>
      </c>
      <c r="I154" s="121"/>
      <c r="J154" s="122" t="s">
        <v>19</v>
      </c>
      <c r="K154" s="121"/>
      <c r="L154" s="25">
        <f>SUM(L155:L194)</f>
        <v>4049383</v>
      </c>
    </row>
    <row r="155" spans="1:12" s="100" customFormat="1" ht="11.25" customHeight="1">
      <c r="A155" s="144"/>
      <c r="B155" s="125"/>
      <c r="C155" s="126" t="s">
        <v>158</v>
      </c>
      <c r="D155" s="103">
        <v>3754.4586294878804</v>
      </c>
      <c r="E155" s="103">
        <v>3286.1167158738826</v>
      </c>
      <c r="F155" s="86">
        <v>75</v>
      </c>
      <c r="G155" s="127"/>
      <c r="H155" s="128">
        <v>118.43</v>
      </c>
      <c r="I155" s="129"/>
      <c r="J155" s="130">
        <v>69</v>
      </c>
      <c r="K155" s="129"/>
      <c r="L155" s="29">
        <v>-1810868</v>
      </c>
    </row>
    <row r="156" spans="1:12" s="100" customFormat="1" ht="11.25" customHeight="1">
      <c r="A156" s="144"/>
      <c r="B156" s="125"/>
      <c r="C156" s="126" t="s">
        <v>159</v>
      </c>
      <c r="D156" s="103">
        <v>3052.4491525423728</v>
      </c>
      <c r="E156" s="103">
        <v>7880.1238983050835</v>
      </c>
      <c r="F156" s="86">
        <v>100</v>
      </c>
      <c r="G156" s="127"/>
      <c r="H156" s="128">
        <v>73.68</v>
      </c>
      <c r="I156" s="129"/>
      <c r="J156" s="130">
        <v>39</v>
      </c>
      <c r="K156" s="129"/>
      <c r="L156" s="29">
        <v>78431</v>
      </c>
    </row>
    <row r="157" spans="1:12" s="100" customFormat="1" ht="11.25" customHeight="1">
      <c r="A157" s="144"/>
      <c r="B157" s="125"/>
      <c r="C157" s="126" t="s">
        <v>160</v>
      </c>
      <c r="D157" s="103">
        <v>2304.4851485148515</v>
      </c>
      <c r="E157" s="103">
        <v>28685.392623762375</v>
      </c>
      <c r="F157" s="86">
        <v>100</v>
      </c>
      <c r="G157" s="127"/>
      <c r="H157" s="128">
        <v>56.28</v>
      </c>
      <c r="I157" s="129"/>
      <c r="J157" s="130">
        <v>28</v>
      </c>
      <c r="K157" s="129"/>
      <c r="L157" s="29">
        <v>175585</v>
      </c>
    </row>
    <row r="158" spans="1:12" s="100" customFormat="1" ht="11.25" customHeight="1">
      <c r="A158" s="144"/>
      <c r="B158" s="125"/>
      <c r="C158" s="126" t="s">
        <v>298</v>
      </c>
      <c r="D158" s="103">
        <v>4005.35</v>
      </c>
      <c r="E158" s="103">
        <v>10644.472566037735</v>
      </c>
      <c r="F158" s="86">
        <v>80</v>
      </c>
      <c r="G158" s="127"/>
      <c r="H158" s="128">
        <v>117.42</v>
      </c>
      <c r="I158" s="129"/>
      <c r="J158" s="130">
        <v>68</v>
      </c>
      <c r="K158" s="129"/>
      <c r="L158" s="29">
        <v>-131524</v>
      </c>
    </row>
    <row r="159" spans="1:12" s="100" customFormat="1" ht="11.25" customHeight="1">
      <c r="A159" s="144"/>
      <c r="B159" s="125"/>
      <c r="C159" s="126" t="s">
        <v>162</v>
      </c>
      <c r="D159" s="103">
        <v>3351.3135680994305</v>
      </c>
      <c r="E159" s="103">
        <v>6647.327902641118</v>
      </c>
      <c r="F159" s="86">
        <v>80</v>
      </c>
      <c r="G159" s="127"/>
      <c r="H159" s="128">
        <v>99.24</v>
      </c>
      <c r="I159" s="129"/>
      <c r="J159" s="130">
        <v>56</v>
      </c>
      <c r="K159" s="129"/>
      <c r="L159" s="29">
        <v>-108478</v>
      </c>
    </row>
    <row r="160" spans="1:12" s="100" customFormat="1" ht="11.25" customHeight="1">
      <c r="A160" s="144"/>
      <c r="B160" s="125"/>
      <c r="C160" s="126" t="s">
        <v>163</v>
      </c>
      <c r="D160" s="103">
        <v>3385.4663865546217</v>
      </c>
      <c r="E160" s="103">
        <v>10316.74831932773</v>
      </c>
      <c r="F160" s="86">
        <v>100</v>
      </c>
      <c r="G160" s="127"/>
      <c r="H160" s="128">
        <v>81.84</v>
      </c>
      <c r="I160" s="129"/>
      <c r="J160" s="130">
        <v>45</v>
      </c>
      <c r="K160" s="129"/>
      <c r="L160" s="29">
        <v>-8256</v>
      </c>
    </row>
    <row r="161" spans="1:12" s="100" customFormat="1" ht="11.25" customHeight="1">
      <c r="A161" s="144"/>
      <c r="B161" s="125"/>
      <c r="C161" s="126" t="s">
        <v>164</v>
      </c>
      <c r="D161" s="103">
        <v>1953.201754385965</v>
      </c>
      <c r="E161" s="103">
        <v>6136.82966374269</v>
      </c>
      <c r="F161" s="86">
        <v>100</v>
      </c>
      <c r="G161" s="127"/>
      <c r="H161" s="128">
        <v>73.16</v>
      </c>
      <c r="I161" s="129"/>
      <c r="J161" s="130">
        <v>39</v>
      </c>
      <c r="K161" s="129"/>
      <c r="L161" s="29">
        <v>241751</v>
      </c>
    </row>
    <row r="162" spans="1:12" s="100" customFormat="1" ht="11.25" customHeight="1">
      <c r="A162" s="144"/>
      <c r="B162" s="125"/>
      <c r="C162" s="126" t="s">
        <v>165</v>
      </c>
      <c r="D162" s="103">
        <v>2331.174465240642</v>
      </c>
      <c r="E162" s="103">
        <v>7789.374090909091</v>
      </c>
      <c r="F162" s="86">
        <v>100</v>
      </c>
      <c r="G162" s="127"/>
      <c r="H162" s="128">
        <v>82.02</v>
      </c>
      <c r="I162" s="129"/>
      <c r="J162" s="130">
        <v>45</v>
      </c>
      <c r="K162" s="129"/>
      <c r="L162" s="29">
        <v>119654</v>
      </c>
    </row>
    <row r="163" spans="1:12" s="100" customFormat="1" ht="11.25" customHeight="1">
      <c r="A163" s="144"/>
      <c r="B163" s="125"/>
      <c r="C163" s="126" t="s">
        <v>166</v>
      </c>
      <c r="D163" s="103">
        <v>4869.0625</v>
      </c>
      <c r="E163" s="103">
        <v>3001.9925</v>
      </c>
      <c r="F163" s="107">
        <v>100</v>
      </c>
      <c r="G163" s="133" t="s">
        <v>297</v>
      </c>
      <c r="H163" s="104">
        <v>101.83</v>
      </c>
      <c r="I163" s="106"/>
      <c r="J163" s="107">
        <v>58</v>
      </c>
      <c r="K163" s="106"/>
      <c r="L163" s="103">
        <v>-2866</v>
      </c>
    </row>
    <row r="164" spans="1:12" s="100" customFormat="1" ht="11.25" customHeight="1">
      <c r="A164" s="144"/>
      <c r="B164" s="125"/>
      <c r="C164" s="126" t="s">
        <v>167</v>
      </c>
      <c r="D164" s="103">
        <v>2233.1374801901743</v>
      </c>
      <c r="E164" s="103">
        <v>1419.3306259904907</v>
      </c>
      <c r="F164" s="86">
        <v>90</v>
      </c>
      <c r="G164" s="127"/>
      <c r="H164" s="128">
        <v>86.46</v>
      </c>
      <c r="I164" s="129"/>
      <c r="J164" s="130">
        <v>48</v>
      </c>
      <c r="K164" s="129"/>
      <c r="L164" s="29">
        <v>216213</v>
      </c>
    </row>
    <row r="165" spans="1:12" s="100" customFormat="1" ht="11.25" customHeight="1">
      <c r="A165" s="144"/>
      <c r="B165" s="125"/>
      <c r="C165" s="126" t="s">
        <v>168</v>
      </c>
      <c r="D165" s="103">
        <v>2151.5637254901962</v>
      </c>
      <c r="E165" s="103">
        <v>10506.569215686273</v>
      </c>
      <c r="F165" s="86">
        <v>100</v>
      </c>
      <c r="G165" s="127"/>
      <c r="H165" s="128">
        <v>54.69</v>
      </c>
      <c r="I165" s="129"/>
      <c r="J165" s="130">
        <v>26</v>
      </c>
      <c r="K165" s="129"/>
      <c r="L165" s="29">
        <v>76663</v>
      </c>
    </row>
    <row r="166" spans="1:12" s="100" customFormat="1" ht="11.25" customHeight="1">
      <c r="A166" s="144"/>
      <c r="B166" s="125"/>
      <c r="C166" s="126" t="s">
        <v>169</v>
      </c>
      <c r="D166" s="103">
        <v>2982.2543252595156</v>
      </c>
      <c r="E166" s="103">
        <v>11137.421833910039</v>
      </c>
      <c r="F166" s="86">
        <v>87.5</v>
      </c>
      <c r="G166" s="127"/>
      <c r="H166" s="128">
        <v>82.48</v>
      </c>
      <c r="I166" s="129"/>
      <c r="J166" s="130">
        <v>45</v>
      </c>
      <c r="K166" s="129"/>
      <c r="L166" s="29">
        <v>1607</v>
      </c>
    </row>
    <row r="167" spans="1:12" s="100" customFormat="1" ht="11.25" customHeight="1">
      <c r="A167" s="144"/>
      <c r="B167" s="125"/>
      <c r="C167" s="126" t="s">
        <v>170</v>
      </c>
      <c r="D167" s="103">
        <v>2093.214345637584</v>
      </c>
      <c r="E167" s="103">
        <v>2139.1028439597317</v>
      </c>
      <c r="F167" s="86">
        <v>90</v>
      </c>
      <c r="G167" s="127"/>
      <c r="H167" s="128">
        <v>83.27</v>
      </c>
      <c r="I167" s="129"/>
      <c r="J167" s="130">
        <v>46</v>
      </c>
      <c r="K167" s="129"/>
      <c r="L167" s="29">
        <v>595576</v>
      </c>
    </row>
    <row r="168" spans="1:12" s="100" customFormat="1" ht="11.25" customHeight="1">
      <c r="A168" s="144"/>
      <c r="B168" s="125"/>
      <c r="C168" s="126" t="s">
        <v>171</v>
      </c>
      <c r="D168" s="103">
        <v>2144.30266920877</v>
      </c>
      <c r="E168" s="103">
        <v>3296.468553384176</v>
      </c>
      <c r="F168" s="86">
        <v>90</v>
      </c>
      <c r="G168" s="127"/>
      <c r="H168" s="128">
        <v>93.49</v>
      </c>
      <c r="I168" s="129"/>
      <c r="J168" s="130">
        <v>52</v>
      </c>
      <c r="K168" s="129"/>
      <c r="L168" s="29">
        <v>1376056</v>
      </c>
    </row>
    <row r="169" spans="1:12" s="100" customFormat="1" ht="11.25" customHeight="1">
      <c r="A169" s="144"/>
      <c r="B169" s="125"/>
      <c r="C169" s="126" t="s">
        <v>172</v>
      </c>
      <c r="D169" s="103">
        <v>2302.220588235294</v>
      </c>
      <c r="E169" s="103">
        <v>14653.3</v>
      </c>
      <c r="F169" s="86">
        <v>100</v>
      </c>
      <c r="G169" s="127"/>
      <c r="H169" s="128">
        <v>49.13</v>
      </c>
      <c r="I169" s="129"/>
      <c r="J169" s="130">
        <v>23</v>
      </c>
      <c r="K169" s="129"/>
      <c r="L169" s="29">
        <v>6607</v>
      </c>
    </row>
    <row r="170" spans="1:12" s="100" customFormat="1" ht="11.25" customHeight="1">
      <c r="A170" s="144"/>
      <c r="B170" s="125"/>
      <c r="C170" s="126" t="s">
        <v>173</v>
      </c>
      <c r="D170" s="103">
        <v>2644.662162162162</v>
      </c>
      <c r="E170" s="103">
        <v>39899.943243243244</v>
      </c>
      <c r="F170" s="86">
        <v>100</v>
      </c>
      <c r="G170" s="127"/>
      <c r="H170" s="128">
        <v>43.35</v>
      </c>
      <c r="I170" s="129"/>
      <c r="J170" s="130">
        <v>19</v>
      </c>
      <c r="K170" s="129"/>
      <c r="L170" s="29">
        <v>21458</v>
      </c>
    </row>
    <row r="171" spans="1:12" s="100" customFormat="1" ht="11.25" customHeight="1">
      <c r="A171" s="144"/>
      <c r="B171" s="125"/>
      <c r="C171" s="126" t="s">
        <v>174</v>
      </c>
      <c r="D171" s="103">
        <v>1988.7232243517474</v>
      </c>
      <c r="E171" s="103">
        <v>9609.065287485906</v>
      </c>
      <c r="F171" s="86">
        <v>90</v>
      </c>
      <c r="G171" s="127"/>
      <c r="H171" s="128">
        <v>61.36</v>
      </c>
      <c r="I171" s="129"/>
      <c r="J171" s="130">
        <v>31</v>
      </c>
      <c r="K171" s="129"/>
      <c r="L171" s="29">
        <v>301000</v>
      </c>
    </row>
    <row r="172" spans="1:12" s="100" customFormat="1" ht="11.25" customHeight="1">
      <c r="A172" s="144"/>
      <c r="B172" s="125"/>
      <c r="C172" s="126" t="s">
        <v>175</v>
      </c>
      <c r="D172" s="103">
        <v>2346.0386904761904</v>
      </c>
      <c r="E172" s="103">
        <v>14901.646815476191</v>
      </c>
      <c r="F172" s="86">
        <v>100</v>
      </c>
      <c r="G172" s="127"/>
      <c r="H172" s="128">
        <v>58.67</v>
      </c>
      <c r="I172" s="129"/>
      <c r="J172" s="130">
        <v>29</v>
      </c>
      <c r="K172" s="129"/>
      <c r="L172" s="29">
        <v>277299</v>
      </c>
    </row>
    <row r="173" spans="1:12" s="100" customFormat="1" ht="11.25" customHeight="1">
      <c r="A173" s="144"/>
      <c r="B173" s="125"/>
      <c r="C173" s="126" t="s">
        <v>176</v>
      </c>
      <c r="D173" s="103">
        <v>2013.8619499568595</v>
      </c>
      <c r="E173" s="103">
        <v>15214.935383951683</v>
      </c>
      <c r="F173" s="86">
        <v>100</v>
      </c>
      <c r="G173" s="127"/>
      <c r="H173" s="128">
        <v>70.07</v>
      </c>
      <c r="I173" s="129"/>
      <c r="J173" s="130">
        <v>37</v>
      </c>
      <c r="K173" s="129"/>
      <c r="L173" s="29">
        <v>170733</v>
      </c>
    </row>
    <row r="174" spans="1:12" s="100" customFormat="1" ht="11.25" customHeight="1">
      <c r="A174" s="144"/>
      <c r="B174" s="125"/>
      <c r="C174" s="126" t="s">
        <v>177</v>
      </c>
      <c r="D174" s="103">
        <v>2635.8451716153636</v>
      </c>
      <c r="E174" s="103">
        <v>7570.423783029145</v>
      </c>
      <c r="F174" s="86">
        <v>97</v>
      </c>
      <c r="G174" s="127"/>
      <c r="H174" s="128">
        <v>88.76</v>
      </c>
      <c r="I174" s="129"/>
      <c r="J174" s="130">
        <v>49</v>
      </c>
      <c r="K174" s="129"/>
      <c r="L174" s="29">
        <v>1622408</v>
      </c>
    </row>
    <row r="175" spans="1:12" s="100" customFormat="1" ht="11.25" customHeight="1">
      <c r="A175" s="144"/>
      <c r="B175" s="125"/>
      <c r="C175" s="126" t="s">
        <v>178</v>
      </c>
      <c r="D175" s="103">
        <v>2209.860724454287</v>
      </c>
      <c r="E175" s="103">
        <v>938.3026826953494</v>
      </c>
      <c r="F175" s="86">
        <v>75</v>
      </c>
      <c r="G175" s="127"/>
      <c r="H175" s="128">
        <v>96.15</v>
      </c>
      <c r="I175" s="129"/>
      <c r="J175" s="130">
        <v>54</v>
      </c>
      <c r="K175" s="129"/>
      <c r="L175" s="132">
        <v>0</v>
      </c>
    </row>
    <row r="176" spans="1:12" s="100" customFormat="1" ht="11.25" customHeight="1">
      <c r="A176" s="144"/>
      <c r="B176" s="125"/>
      <c r="C176" s="126" t="s">
        <v>179</v>
      </c>
      <c r="D176" s="103">
        <v>2363.8272151898736</v>
      </c>
      <c r="E176" s="103">
        <v>4380.6401455696205</v>
      </c>
      <c r="F176" s="86">
        <v>85</v>
      </c>
      <c r="G176" s="127"/>
      <c r="H176" s="128">
        <v>82.54</v>
      </c>
      <c r="I176" s="129"/>
      <c r="J176" s="130">
        <v>45</v>
      </c>
      <c r="K176" s="129"/>
      <c r="L176" s="132">
        <v>0</v>
      </c>
    </row>
    <row r="177" spans="1:12" s="100" customFormat="1" ht="11.25" customHeight="1">
      <c r="A177" s="144"/>
      <c r="B177" s="125"/>
      <c r="C177" s="126" t="s">
        <v>180</v>
      </c>
      <c r="D177" s="103">
        <v>1826.5536585365853</v>
      </c>
      <c r="E177" s="103">
        <v>8561.630829268292</v>
      </c>
      <c r="F177" s="86">
        <v>100</v>
      </c>
      <c r="G177" s="127"/>
      <c r="H177" s="128">
        <v>53.92</v>
      </c>
      <c r="I177" s="129"/>
      <c r="J177" s="130">
        <v>26</v>
      </c>
      <c r="K177" s="129"/>
      <c r="L177" s="29">
        <v>70157</v>
      </c>
    </row>
    <row r="178" spans="1:12" s="100" customFormat="1" ht="11.25" customHeight="1">
      <c r="A178" s="144"/>
      <c r="B178" s="125"/>
      <c r="C178" s="126" t="s">
        <v>181</v>
      </c>
      <c r="D178" s="103">
        <v>2853.2861267397097</v>
      </c>
      <c r="E178" s="103">
        <v>3967.108577139472</v>
      </c>
      <c r="F178" s="86">
        <v>77.5</v>
      </c>
      <c r="G178" s="127"/>
      <c r="H178" s="128">
        <v>101.59</v>
      </c>
      <c r="I178" s="129"/>
      <c r="J178" s="130">
        <v>58</v>
      </c>
      <c r="K178" s="129"/>
      <c r="L178" s="132">
        <v>0</v>
      </c>
    </row>
    <row r="179" spans="1:12" s="100" customFormat="1" ht="11.25" customHeight="1">
      <c r="A179" s="144"/>
      <c r="B179" s="125"/>
      <c r="C179" s="126" t="s">
        <v>182</v>
      </c>
      <c r="D179" s="103">
        <v>2310.5333333333333</v>
      </c>
      <c r="E179" s="103">
        <v>-701.0108333333335</v>
      </c>
      <c r="F179" s="86">
        <v>100</v>
      </c>
      <c r="G179" s="127"/>
      <c r="H179" s="128">
        <v>64.82</v>
      </c>
      <c r="I179" s="129"/>
      <c r="J179" s="130">
        <v>33</v>
      </c>
      <c r="K179" s="129"/>
      <c r="L179" s="29">
        <v>23053</v>
      </c>
    </row>
    <row r="180" spans="1:12" s="100" customFormat="1" ht="11.25" customHeight="1">
      <c r="A180" s="144"/>
      <c r="B180" s="125"/>
      <c r="C180" s="126" t="s">
        <v>183</v>
      </c>
      <c r="D180" s="103">
        <v>3190.018844663614</v>
      </c>
      <c r="E180" s="103">
        <v>1799.0876787601273</v>
      </c>
      <c r="F180" s="86">
        <v>75</v>
      </c>
      <c r="G180" s="127"/>
      <c r="H180" s="128">
        <v>102.07</v>
      </c>
      <c r="I180" s="129"/>
      <c r="J180" s="130">
        <v>58</v>
      </c>
      <c r="K180" s="129"/>
      <c r="L180" s="29">
        <v>-147986</v>
      </c>
    </row>
    <row r="181" spans="1:12" s="100" customFormat="1" ht="11.25" customHeight="1">
      <c r="A181" s="144"/>
      <c r="B181" s="125"/>
      <c r="C181" s="126" t="s">
        <v>184</v>
      </c>
      <c r="D181" s="103">
        <v>2070.51393728223</v>
      </c>
      <c r="E181" s="103">
        <v>2887.875365853659</v>
      </c>
      <c r="F181" s="86">
        <v>100</v>
      </c>
      <c r="G181" s="127"/>
      <c r="H181" s="128">
        <v>58.14</v>
      </c>
      <c r="I181" s="129"/>
      <c r="J181" s="130">
        <v>29</v>
      </c>
      <c r="K181" s="129"/>
      <c r="L181" s="29">
        <v>268504</v>
      </c>
    </row>
    <row r="182" spans="1:12" s="100" customFormat="1" ht="11.25" customHeight="1">
      <c r="A182" s="144"/>
      <c r="B182" s="125"/>
      <c r="C182" s="126" t="s">
        <v>185</v>
      </c>
      <c r="D182" s="103">
        <v>3603.7619926199263</v>
      </c>
      <c r="E182" s="103">
        <v>2814.359581795819</v>
      </c>
      <c r="F182" s="86">
        <v>85</v>
      </c>
      <c r="G182" s="127"/>
      <c r="H182" s="128">
        <v>109.73</v>
      </c>
      <c r="I182" s="129"/>
      <c r="J182" s="130">
        <v>63</v>
      </c>
      <c r="K182" s="129"/>
      <c r="L182" s="29">
        <v>-107704</v>
      </c>
    </row>
    <row r="183" spans="1:12" s="100" customFormat="1" ht="11.25" customHeight="1">
      <c r="A183" s="144"/>
      <c r="B183" s="125"/>
      <c r="C183" s="126" t="s">
        <v>186</v>
      </c>
      <c r="D183" s="103">
        <v>2256.982905982906</v>
      </c>
      <c r="E183" s="103">
        <v>28725.371025641027</v>
      </c>
      <c r="F183" s="86">
        <v>100</v>
      </c>
      <c r="G183" s="127"/>
      <c r="H183" s="128">
        <v>51.25</v>
      </c>
      <c r="I183" s="129"/>
      <c r="J183" s="130">
        <v>24</v>
      </c>
      <c r="K183" s="129"/>
      <c r="L183" s="29">
        <v>15034</v>
      </c>
    </row>
    <row r="184" spans="1:12" s="100" customFormat="1" ht="11.25" customHeight="1">
      <c r="A184" s="144"/>
      <c r="B184" s="125"/>
      <c r="C184" s="126" t="s">
        <v>187</v>
      </c>
      <c r="D184" s="103">
        <v>2242.056135770235</v>
      </c>
      <c r="E184" s="103">
        <v>4623.009190600521</v>
      </c>
      <c r="F184" s="86">
        <v>85</v>
      </c>
      <c r="G184" s="127"/>
      <c r="H184" s="128">
        <v>78.04</v>
      </c>
      <c r="I184" s="129"/>
      <c r="J184" s="130">
        <v>42</v>
      </c>
      <c r="K184" s="129"/>
      <c r="L184" s="29">
        <v>39523</v>
      </c>
    </row>
    <row r="185" spans="1:12" s="100" customFormat="1" ht="11.25" customHeight="1">
      <c r="A185" s="144"/>
      <c r="B185" s="125"/>
      <c r="C185" s="126" t="s">
        <v>299</v>
      </c>
      <c r="D185" s="103">
        <v>4754.121765601218</v>
      </c>
      <c r="E185" s="103">
        <v>1184.0443531202413</v>
      </c>
      <c r="F185" s="86">
        <v>75</v>
      </c>
      <c r="G185" s="127"/>
      <c r="H185" s="128">
        <v>130.55</v>
      </c>
      <c r="I185" s="129"/>
      <c r="J185" s="130">
        <v>70</v>
      </c>
      <c r="K185" s="129"/>
      <c r="L185" s="29">
        <v>-322707</v>
      </c>
    </row>
    <row r="186" spans="1:12" s="100" customFormat="1" ht="11.25" customHeight="1">
      <c r="A186" s="144"/>
      <c r="B186" s="125"/>
      <c r="C186" s="126" t="s">
        <v>189</v>
      </c>
      <c r="D186" s="103">
        <v>2758.414446002805</v>
      </c>
      <c r="E186" s="103">
        <v>5215.332454417953</v>
      </c>
      <c r="F186" s="86">
        <v>75</v>
      </c>
      <c r="G186" s="127"/>
      <c r="H186" s="128">
        <v>94.7</v>
      </c>
      <c r="I186" s="129"/>
      <c r="J186" s="130">
        <v>53</v>
      </c>
      <c r="K186" s="129"/>
      <c r="L186" s="132">
        <v>0</v>
      </c>
    </row>
    <row r="187" spans="1:12" s="100" customFormat="1" ht="11.25" customHeight="1">
      <c r="A187" s="144"/>
      <c r="B187" s="125"/>
      <c r="C187" s="126" t="s">
        <v>190</v>
      </c>
      <c r="D187" s="103">
        <v>2608</v>
      </c>
      <c r="E187" s="103">
        <v>4258</v>
      </c>
      <c r="F187" s="86">
        <v>85</v>
      </c>
      <c r="G187" s="127"/>
      <c r="H187" s="128" t="s">
        <v>300</v>
      </c>
      <c r="I187" s="129"/>
      <c r="J187" s="130">
        <v>44</v>
      </c>
      <c r="K187" s="129"/>
      <c r="L187" s="29">
        <v>4485</v>
      </c>
    </row>
    <row r="188" spans="1:12" s="100" customFormat="1" ht="11.25" customHeight="1">
      <c r="A188" s="144"/>
      <c r="B188" s="125"/>
      <c r="C188" s="126" t="s">
        <v>191</v>
      </c>
      <c r="D188" s="103">
        <v>2141.4204545454545</v>
      </c>
      <c r="E188" s="103">
        <v>21281.022613636367</v>
      </c>
      <c r="F188" s="86">
        <v>100</v>
      </c>
      <c r="G188" s="127"/>
      <c r="H188" s="128">
        <v>47.75</v>
      </c>
      <c r="I188" s="129"/>
      <c r="J188" s="130">
        <v>22</v>
      </c>
      <c r="K188" s="129"/>
      <c r="L188" s="29">
        <v>46352</v>
      </c>
    </row>
    <row r="189" spans="1:12" s="100" customFormat="1" ht="11.25" customHeight="1">
      <c r="A189" s="144"/>
      <c r="B189" s="125"/>
      <c r="C189" s="126" t="s">
        <v>192</v>
      </c>
      <c r="D189" s="103">
        <v>2470.507133592737</v>
      </c>
      <c r="E189" s="103">
        <v>9059.957911802854</v>
      </c>
      <c r="F189" s="107">
        <v>80</v>
      </c>
      <c r="G189" s="133" t="s">
        <v>297</v>
      </c>
      <c r="H189" s="104">
        <v>84.12</v>
      </c>
      <c r="I189" s="106"/>
      <c r="J189" s="107">
        <v>46</v>
      </c>
      <c r="K189" s="106"/>
      <c r="L189" s="103">
        <v>-97364</v>
      </c>
    </row>
    <row r="190" spans="1:12" s="100" customFormat="1" ht="11.25" customHeight="1">
      <c r="A190" s="144"/>
      <c r="B190" s="125"/>
      <c r="C190" s="126" t="s">
        <v>193</v>
      </c>
      <c r="D190" s="103">
        <v>2182.247714048213</v>
      </c>
      <c r="E190" s="103">
        <v>4023.7643474646707</v>
      </c>
      <c r="F190" s="86">
        <v>90</v>
      </c>
      <c r="G190" s="127"/>
      <c r="H190" s="128">
        <v>91.16</v>
      </c>
      <c r="I190" s="129"/>
      <c r="J190" s="130">
        <v>51</v>
      </c>
      <c r="K190" s="129"/>
      <c r="L190" s="29">
        <v>572925</v>
      </c>
    </row>
    <row r="191" spans="1:12" s="100" customFormat="1" ht="11.25" customHeight="1">
      <c r="A191" s="144"/>
      <c r="B191" s="125"/>
      <c r="C191" s="126" t="s">
        <v>194</v>
      </c>
      <c r="D191" s="103">
        <v>2635.6428571428573</v>
      </c>
      <c r="E191" s="103">
        <v>-2269.847285714289</v>
      </c>
      <c r="F191" s="86">
        <v>90</v>
      </c>
      <c r="G191" s="127"/>
      <c r="H191" s="128">
        <v>58.01</v>
      </c>
      <c r="I191" s="129"/>
      <c r="J191" s="130">
        <v>29</v>
      </c>
      <c r="K191" s="129"/>
      <c r="L191" s="29">
        <v>32708</v>
      </c>
    </row>
    <row r="192" spans="1:12" s="100" customFormat="1" ht="11.25" customHeight="1">
      <c r="A192" s="144"/>
      <c r="B192" s="125"/>
      <c r="C192" s="126" t="s">
        <v>195</v>
      </c>
      <c r="D192" s="103">
        <v>2102.5654822335027</v>
      </c>
      <c r="E192" s="103">
        <v>6825.786802030455</v>
      </c>
      <c r="F192" s="86">
        <v>100</v>
      </c>
      <c r="G192" s="127"/>
      <c r="H192" s="128">
        <v>76.16</v>
      </c>
      <c r="I192" s="129"/>
      <c r="J192" s="130">
        <v>41</v>
      </c>
      <c r="K192" s="129"/>
      <c r="L192" s="29">
        <v>178540</v>
      </c>
    </row>
    <row r="193" spans="1:12" s="100" customFormat="1" ht="11.25" customHeight="1">
      <c r="A193" s="144"/>
      <c r="B193" s="125"/>
      <c r="C193" s="126" t="s">
        <v>196</v>
      </c>
      <c r="D193" s="103">
        <v>2367.550151975684</v>
      </c>
      <c r="E193" s="103">
        <v>6199.085243161093</v>
      </c>
      <c r="F193" s="86">
        <v>85</v>
      </c>
      <c r="G193" s="127"/>
      <c r="H193" s="128">
        <v>75.29</v>
      </c>
      <c r="I193" s="129"/>
      <c r="J193" s="130">
        <v>40</v>
      </c>
      <c r="K193" s="129"/>
      <c r="L193" s="29">
        <v>44406</v>
      </c>
    </row>
    <row r="194" spans="1:12" s="100" customFormat="1" ht="11.25" customHeight="1">
      <c r="A194" s="144"/>
      <c r="B194" s="125"/>
      <c r="C194" s="134" t="s">
        <v>197</v>
      </c>
      <c r="D194" s="135">
        <v>2200.263422818792</v>
      </c>
      <c r="E194" s="135">
        <v>9387.397046979866</v>
      </c>
      <c r="F194" s="315">
        <v>100</v>
      </c>
      <c r="G194" s="137"/>
      <c r="H194" s="138">
        <v>62.38</v>
      </c>
      <c r="I194" s="139"/>
      <c r="J194" s="140">
        <v>32</v>
      </c>
      <c r="K194" s="139"/>
      <c r="L194" s="47">
        <v>210408</v>
      </c>
    </row>
    <row r="195" spans="1:12" s="100" customFormat="1" ht="11.25" customHeight="1">
      <c r="A195" s="450"/>
      <c r="B195" s="450"/>
      <c r="C195" s="450"/>
      <c r="D195" s="450"/>
      <c r="E195" s="450"/>
      <c r="F195" s="450"/>
      <c r="G195" s="450"/>
      <c r="H195" s="450"/>
      <c r="I195" s="450"/>
      <c r="J195" s="450"/>
      <c r="K195" s="450"/>
      <c r="L195" s="450"/>
    </row>
    <row r="196" spans="1:12" s="100" customFormat="1" ht="11.25" customHeight="1">
      <c r="A196" s="449" t="s">
        <v>198</v>
      </c>
      <c r="B196" s="449"/>
      <c r="C196" s="449"/>
      <c r="D196" s="118">
        <v>2184.4129788350533</v>
      </c>
      <c r="E196" s="118">
        <v>6125.46110722407</v>
      </c>
      <c r="F196" s="122">
        <v>97.43</v>
      </c>
      <c r="G196" s="120"/>
      <c r="H196" s="119" t="s">
        <v>19</v>
      </c>
      <c r="I196" s="121"/>
      <c r="J196" s="122" t="s">
        <v>19</v>
      </c>
      <c r="K196" s="121"/>
      <c r="L196" s="25">
        <f>SUM(L197:L207)</f>
        <v>3192622</v>
      </c>
    </row>
    <row r="197" spans="1:12" s="100" customFormat="1" ht="11.25" customHeight="1">
      <c r="A197" s="144"/>
      <c r="B197" s="125"/>
      <c r="C197" s="126" t="s">
        <v>199</v>
      </c>
      <c r="D197" s="103">
        <v>2117.2013108614233</v>
      </c>
      <c r="E197" s="103">
        <v>10964.762191011236</v>
      </c>
      <c r="F197" s="86">
        <v>100</v>
      </c>
      <c r="G197" s="127"/>
      <c r="H197" s="128">
        <v>66.38</v>
      </c>
      <c r="I197" s="129"/>
      <c r="J197" s="130">
        <v>34</v>
      </c>
      <c r="K197" s="129"/>
      <c r="L197" s="29">
        <v>168679</v>
      </c>
    </row>
    <row r="198" spans="1:12" s="100" customFormat="1" ht="11.25" customHeight="1">
      <c r="A198" s="144"/>
      <c r="B198" s="125"/>
      <c r="C198" s="126" t="s">
        <v>280</v>
      </c>
      <c r="D198" s="103">
        <v>2781.7792642140466</v>
      </c>
      <c r="E198" s="103">
        <v>16619.7281270903</v>
      </c>
      <c r="F198" s="86">
        <v>100</v>
      </c>
      <c r="G198" s="127"/>
      <c r="H198" s="128">
        <v>65.64</v>
      </c>
      <c r="I198" s="133" t="s">
        <v>301</v>
      </c>
      <c r="J198" s="130">
        <v>34</v>
      </c>
      <c r="K198" s="133" t="s">
        <v>301</v>
      </c>
      <c r="L198" s="29">
        <v>17028</v>
      </c>
    </row>
    <row r="199" spans="1:12" s="100" customFormat="1" ht="11.25" customHeight="1">
      <c r="A199" s="144"/>
      <c r="B199" s="125"/>
      <c r="C199" s="126" t="s">
        <v>302</v>
      </c>
      <c r="D199" s="103">
        <v>2501.89552238806</v>
      </c>
      <c r="E199" s="103">
        <v>49263.471194029844</v>
      </c>
      <c r="F199" s="86">
        <v>100</v>
      </c>
      <c r="G199" s="127"/>
      <c r="H199" s="128">
        <v>48.49</v>
      </c>
      <c r="I199" s="129"/>
      <c r="J199" s="130">
        <v>22</v>
      </c>
      <c r="K199" s="129"/>
      <c r="L199" s="29">
        <v>12774</v>
      </c>
    </row>
    <row r="200" spans="1:12" s="100" customFormat="1" ht="11.25" customHeight="1">
      <c r="A200" s="144"/>
      <c r="B200" s="125"/>
      <c r="C200" s="126" t="s">
        <v>201</v>
      </c>
      <c r="D200" s="103">
        <v>2307.795918367347</v>
      </c>
      <c r="E200" s="103">
        <v>10147.389183673466</v>
      </c>
      <c r="F200" s="86">
        <v>100</v>
      </c>
      <c r="G200" s="127"/>
      <c r="H200" s="128">
        <v>44.01</v>
      </c>
      <c r="I200" s="129"/>
      <c r="J200" s="130">
        <v>19</v>
      </c>
      <c r="K200" s="129"/>
      <c r="L200" s="29">
        <v>9120</v>
      </c>
    </row>
    <row r="201" spans="1:12" s="100" customFormat="1" ht="11.25" customHeight="1">
      <c r="A201" s="144"/>
      <c r="B201" s="125"/>
      <c r="C201" s="126" t="s">
        <v>281</v>
      </c>
      <c r="D201" s="103">
        <v>2046.4799578059071</v>
      </c>
      <c r="E201" s="103">
        <v>6160.714556962027</v>
      </c>
      <c r="F201" s="86">
        <v>100</v>
      </c>
      <c r="G201" s="127"/>
      <c r="H201" s="128">
        <v>65.64</v>
      </c>
      <c r="I201" s="133" t="s">
        <v>301</v>
      </c>
      <c r="J201" s="130">
        <v>34</v>
      </c>
      <c r="K201" s="133" t="s">
        <v>301</v>
      </c>
      <c r="L201" s="29">
        <v>359004</v>
      </c>
    </row>
    <row r="202" spans="1:12" s="100" customFormat="1" ht="11.25" customHeight="1">
      <c r="A202" s="144"/>
      <c r="B202" s="125"/>
      <c r="C202" s="126" t="s">
        <v>202</v>
      </c>
      <c r="D202" s="103">
        <v>1923.5573770491803</v>
      </c>
      <c r="E202" s="103">
        <v>806.0714754098382</v>
      </c>
      <c r="F202" s="107">
        <v>100</v>
      </c>
      <c r="G202" s="147"/>
      <c r="H202" s="104">
        <v>54.82</v>
      </c>
      <c r="I202" s="106"/>
      <c r="J202" s="107">
        <v>27</v>
      </c>
      <c r="K202" s="106"/>
      <c r="L202" s="103">
        <v>25347</v>
      </c>
    </row>
    <row r="203" spans="1:12" s="100" customFormat="1" ht="11.25" customHeight="1">
      <c r="A203" s="144"/>
      <c r="B203" s="125"/>
      <c r="C203" s="126" t="s">
        <v>203</v>
      </c>
      <c r="D203" s="103">
        <v>2151.775053304904</v>
      </c>
      <c r="E203" s="103">
        <v>5902.5150533049045</v>
      </c>
      <c r="F203" s="107">
        <v>100</v>
      </c>
      <c r="G203" s="147"/>
      <c r="H203" s="104">
        <v>65.64</v>
      </c>
      <c r="I203" s="133" t="s">
        <v>301</v>
      </c>
      <c r="J203" s="107">
        <v>34</v>
      </c>
      <c r="K203" s="133" t="s">
        <v>301</v>
      </c>
      <c r="L203" s="103">
        <v>146240</v>
      </c>
    </row>
    <row r="204" spans="1:12" s="100" customFormat="1" ht="11.25" customHeight="1">
      <c r="A204" s="144"/>
      <c r="B204" s="125"/>
      <c r="C204" s="126" t="s">
        <v>204</v>
      </c>
      <c r="D204" s="103">
        <v>2140.8753071253072</v>
      </c>
      <c r="E204" s="103">
        <v>10941.039803439804</v>
      </c>
      <c r="F204" s="86">
        <v>100</v>
      </c>
      <c r="G204" s="127"/>
      <c r="H204" s="128">
        <v>64.29</v>
      </c>
      <c r="I204" s="129"/>
      <c r="J204" s="130">
        <v>33</v>
      </c>
      <c r="K204" s="129"/>
      <c r="L204" s="29">
        <v>735898</v>
      </c>
    </row>
    <row r="205" spans="1:12" s="100" customFormat="1" ht="11.25" customHeight="1">
      <c r="A205" s="144"/>
      <c r="B205" s="125"/>
      <c r="C205" s="126" t="s">
        <v>205</v>
      </c>
      <c r="D205" s="103">
        <v>2247.4014209591473</v>
      </c>
      <c r="E205" s="103">
        <v>1325.3879396092364</v>
      </c>
      <c r="F205" s="86">
        <v>95</v>
      </c>
      <c r="G205" s="127"/>
      <c r="H205" s="128">
        <v>61.79</v>
      </c>
      <c r="I205" s="129"/>
      <c r="J205" s="130">
        <v>31</v>
      </c>
      <c r="K205" s="129"/>
      <c r="L205" s="29">
        <v>104620</v>
      </c>
    </row>
    <row r="206" spans="1:12" s="100" customFormat="1" ht="11.25" customHeight="1">
      <c r="A206" s="144"/>
      <c r="B206" s="125"/>
      <c r="C206" s="126" t="s">
        <v>206</v>
      </c>
      <c r="D206" s="103">
        <v>2922.871794871795</v>
      </c>
      <c r="E206" s="103">
        <v>-910.914102564103</v>
      </c>
      <c r="F206" s="86">
        <v>90</v>
      </c>
      <c r="G206" s="127"/>
      <c r="H206" s="128">
        <v>87.77</v>
      </c>
      <c r="I206" s="129"/>
      <c r="J206" s="130">
        <v>49</v>
      </c>
      <c r="K206" s="129"/>
      <c r="L206" s="132">
        <v>0</v>
      </c>
    </row>
    <row r="207" spans="1:12" s="100" customFormat="1" ht="11.25" customHeight="1">
      <c r="A207" s="144"/>
      <c r="B207" s="125"/>
      <c r="C207" s="134" t="s">
        <v>207</v>
      </c>
      <c r="D207" s="148">
        <v>2140.8603066439523</v>
      </c>
      <c r="E207" s="148">
        <v>2147.615847529812</v>
      </c>
      <c r="F207" s="310">
        <v>95</v>
      </c>
      <c r="G207" s="149"/>
      <c r="H207" s="150">
        <v>70.06</v>
      </c>
      <c r="I207" s="151"/>
      <c r="J207" s="152">
        <v>37</v>
      </c>
      <c r="K207" s="151"/>
      <c r="L207" s="37">
        <v>1613912</v>
      </c>
    </row>
    <row r="208" spans="1:12" s="100" customFormat="1" ht="11.25" customHeight="1">
      <c r="A208" s="450"/>
      <c r="B208" s="450"/>
      <c r="C208" s="450"/>
      <c r="D208" s="450"/>
      <c r="E208" s="450"/>
      <c r="F208" s="450"/>
      <c r="G208" s="450"/>
      <c r="H208" s="450"/>
      <c r="I208" s="450"/>
      <c r="J208" s="450"/>
      <c r="K208" s="450"/>
      <c r="L208" s="450"/>
    </row>
    <row r="209" spans="1:12" s="100" customFormat="1" ht="11.25" customHeight="1">
      <c r="A209" s="449" t="s">
        <v>208</v>
      </c>
      <c r="B209" s="449"/>
      <c r="C209" s="449"/>
      <c r="D209" s="118">
        <v>2367.5295105410264</v>
      </c>
      <c r="E209" s="118">
        <v>2954.7221125387305</v>
      </c>
      <c r="F209" s="122">
        <v>93.94557855244149</v>
      </c>
      <c r="G209" s="120"/>
      <c r="H209" s="119" t="s">
        <v>19</v>
      </c>
      <c r="I209" s="121"/>
      <c r="J209" s="122" t="s">
        <v>19</v>
      </c>
      <c r="K209" s="121"/>
      <c r="L209" s="25">
        <f>SUM(L210:L227)</f>
        <v>10060035</v>
      </c>
    </row>
    <row r="210" spans="1:12" s="100" customFormat="1" ht="11.25" customHeight="1">
      <c r="A210" s="101"/>
      <c r="B210" s="101"/>
      <c r="C210" s="126" t="s">
        <v>209</v>
      </c>
      <c r="D210" s="103">
        <v>2184.8806402823293</v>
      </c>
      <c r="E210" s="103">
        <v>1882.0336954877744</v>
      </c>
      <c r="F210" s="86">
        <v>90</v>
      </c>
      <c r="G210" s="127"/>
      <c r="H210" s="128">
        <v>85.23</v>
      </c>
      <c r="I210" s="129"/>
      <c r="J210" s="130">
        <v>47</v>
      </c>
      <c r="K210" s="129"/>
      <c r="L210" s="29">
        <v>1376645</v>
      </c>
    </row>
    <row r="211" spans="1:12" s="100" customFormat="1" ht="11.25" customHeight="1">
      <c r="A211" s="101"/>
      <c r="B211" s="108"/>
      <c r="C211" s="126" t="s">
        <v>210</v>
      </c>
      <c r="D211" s="103">
        <v>2616.4379140528813</v>
      </c>
      <c r="E211" s="103">
        <v>3290.8940933341146</v>
      </c>
      <c r="F211" s="86">
        <v>97</v>
      </c>
      <c r="G211" s="127"/>
      <c r="H211" s="128">
        <v>88.1</v>
      </c>
      <c r="I211" s="129"/>
      <c r="J211" s="130">
        <v>49</v>
      </c>
      <c r="K211" s="129"/>
      <c r="L211" s="29">
        <v>2291104</v>
      </c>
    </row>
    <row r="212" spans="1:12" s="100" customFormat="1" ht="11.25" customHeight="1">
      <c r="A212" s="101"/>
      <c r="B212" s="108"/>
      <c r="C212" s="126" t="s">
        <v>211</v>
      </c>
      <c r="D212" s="103">
        <v>1867.8986486486488</v>
      </c>
      <c r="E212" s="103">
        <v>-8.870868725868462</v>
      </c>
      <c r="F212" s="86">
        <v>90</v>
      </c>
      <c r="G212" s="127"/>
      <c r="H212" s="128">
        <v>78.96</v>
      </c>
      <c r="I212" s="129"/>
      <c r="J212" s="130">
        <v>43</v>
      </c>
      <c r="K212" s="129"/>
      <c r="L212" s="145">
        <v>801806</v>
      </c>
    </row>
    <row r="213" spans="1:12" s="100" customFormat="1" ht="11.25" customHeight="1">
      <c r="A213" s="101"/>
      <c r="B213" s="108"/>
      <c r="C213" s="126" t="s">
        <v>212</v>
      </c>
      <c r="D213" s="103">
        <v>2278.7863859362224</v>
      </c>
      <c r="E213" s="103">
        <v>803.7161201962392</v>
      </c>
      <c r="F213" s="86">
        <v>95</v>
      </c>
      <c r="G213" s="127"/>
      <c r="H213" s="128">
        <v>91.64</v>
      </c>
      <c r="I213" s="129"/>
      <c r="J213" s="130">
        <v>51</v>
      </c>
      <c r="K213" s="129"/>
      <c r="L213" s="29">
        <v>572891</v>
      </c>
    </row>
    <row r="214" spans="1:12" s="100" customFormat="1" ht="11.25" customHeight="1">
      <c r="A214" s="101"/>
      <c r="B214" s="108"/>
      <c r="C214" s="126" t="s">
        <v>213</v>
      </c>
      <c r="D214" s="103">
        <v>2138.2760833651037</v>
      </c>
      <c r="E214" s="103">
        <v>2489.541819799212</v>
      </c>
      <c r="F214" s="86">
        <v>93</v>
      </c>
      <c r="G214" s="127"/>
      <c r="H214" s="128">
        <v>83.88</v>
      </c>
      <c r="I214" s="129"/>
      <c r="J214" s="130">
        <v>46</v>
      </c>
      <c r="K214" s="129"/>
      <c r="L214" s="29">
        <v>1632420</v>
      </c>
    </row>
    <row r="215" spans="1:12" s="100" customFormat="1" ht="11.25" customHeight="1">
      <c r="A215" s="101"/>
      <c r="B215" s="108"/>
      <c r="C215" s="126" t="s">
        <v>214</v>
      </c>
      <c r="D215" s="103">
        <v>2118.959114139693</v>
      </c>
      <c r="E215" s="103">
        <v>9819.049182282792</v>
      </c>
      <c r="F215" s="86">
        <v>100</v>
      </c>
      <c r="G215" s="127"/>
      <c r="H215" s="128">
        <v>73.37</v>
      </c>
      <c r="I215" s="129"/>
      <c r="J215" s="130">
        <v>39</v>
      </c>
      <c r="K215" s="129"/>
      <c r="L215" s="29">
        <v>350910</v>
      </c>
    </row>
    <row r="216" spans="1:12" s="100" customFormat="1" ht="11.25" customHeight="1">
      <c r="A216" s="101"/>
      <c r="B216" s="108"/>
      <c r="C216" s="126" t="s">
        <v>215</v>
      </c>
      <c r="D216" s="103">
        <v>2185.49853372434</v>
      </c>
      <c r="E216" s="103">
        <v>9661.150733137833</v>
      </c>
      <c r="F216" s="86">
        <v>100</v>
      </c>
      <c r="G216" s="127"/>
      <c r="H216" s="128">
        <v>70.11</v>
      </c>
      <c r="I216" s="129"/>
      <c r="J216" s="130">
        <v>37</v>
      </c>
      <c r="K216" s="129"/>
      <c r="L216" s="29">
        <v>289283</v>
      </c>
    </row>
    <row r="217" spans="1:12" s="100" customFormat="1" ht="11.25" customHeight="1">
      <c r="A217" s="101"/>
      <c r="B217" s="108"/>
      <c r="C217" s="126" t="s">
        <v>216</v>
      </c>
      <c r="D217" s="103">
        <v>2338.3377837116154</v>
      </c>
      <c r="E217" s="103">
        <v>7197.854259012014</v>
      </c>
      <c r="F217" s="86">
        <v>100</v>
      </c>
      <c r="G217" s="127"/>
      <c r="H217" s="128">
        <v>79.51</v>
      </c>
      <c r="I217" s="129"/>
      <c r="J217" s="130">
        <v>43</v>
      </c>
      <c r="K217" s="129"/>
      <c r="L217" s="29">
        <v>117578</v>
      </c>
    </row>
    <row r="218" spans="1:12" s="100" customFormat="1" ht="11.25" customHeight="1">
      <c r="A218" s="101"/>
      <c r="B218" s="108"/>
      <c r="C218" s="126" t="s">
        <v>217</v>
      </c>
      <c r="D218" s="103">
        <v>2053.470422535211</v>
      </c>
      <c r="E218" s="103">
        <v>3275.8281408450703</v>
      </c>
      <c r="F218" s="86">
        <v>100</v>
      </c>
      <c r="G218" s="127"/>
      <c r="H218" s="128">
        <v>63.8</v>
      </c>
      <c r="I218" s="129"/>
      <c r="J218" s="130">
        <v>33</v>
      </c>
      <c r="K218" s="129"/>
      <c r="L218" s="29">
        <v>298164</v>
      </c>
    </row>
    <row r="219" spans="1:12" s="100" customFormat="1" ht="11.25" customHeight="1">
      <c r="A219" s="101"/>
      <c r="B219" s="108"/>
      <c r="C219" s="126" t="s">
        <v>218</v>
      </c>
      <c r="D219" s="103">
        <v>2281.8170124481326</v>
      </c>
      <c r="E219" s="103">
        <v>5335.16222406639</v>
      </c>
      <c r="F219" s="86">
        <v>100</v>
      </c>
      <c r="G219" s="127"/>
      <c r="H219" s="128">
        <v>79.89</v>
      </c>
      <c r="I219" s="129"/>
      <c r="J219" s="130">
        <v>43</v>
      </c>
      <c r="K219" s="129"/>
      <c r="L219" s="29">
        <v>306958</v>
      </c>
    </row>
    <row r="220" spans="1:12" s="100" customFormat="1" ht="11.25" customHeight="1">
      <c r="A220" s="101"/>
      <c r="B220" s="108"/>
      <c r="C220" s="126" t="s">
        <v>219</v>
      </c>
      <c r="D220" s="103">
        <v>2270.9550898203593</v>
      </c>
      <c r="E220" s="103">
        <v>6723.051047904192</v>
      </c>
      <c r="F220" s="86">
        <v>100</v>
      </c>
      <c r="G220" s="127"/>
      <c r="H220" s="128">
        <v>67.01</v>
      </c>
      <c r="I220" s="129"/>
      <c r="J220" s="130">
        <v>35</v>
      </c>
      <c r="K220" s="129"/>
      <c r="L220" s="29">
        <v>263942</v>
      </c>
    </row>
    <row r="221" spans="1:12" s="100" customFormat="1" ht="11.25" customHeight="1">
      <c r="A221" s="101"/>
      <c r="B221" s="108"/>
      <c r="C221" s="126" t="s">
        <v>220</v>
      </c>
      <c r="D221" s="103">
        <v>2087.1634615384614</v>
      </c>
      <c r="E221" s="103">
        <v>13910.08576923077</v>
      </c>
      <c r="F221" s="86">
        <v>100</v>
      </c>
      <c r="G221" s="127"/>
      <c r="H221" s="128">
        <v>50.38</v>
      </c>
      <c r="I221" s="129"/>
      <c r="J221" s="130">
        <v>24</v>
      </c>
      <c r="K221" s="129"/>
      <c r="L221" s="29">
        <v>120613</v>
      </c>
    </row>
    <row r="222" spans="1:12" s="100" customFormat="1" ht="11.25" customHeight="1">
      <c r="A222" s="101"/>
      <c r="B222" s="108"/>
      <c r="C222" s="126" t="s">
        <v>221</v>
      </c>
      <c r="D222" s="103">
        <v>2158.810171619925</v>
      </c>
      <c r="E222" s="103">
        <v>1338.1716366680628</v>
      </c>
      <c r="F222" s="86">
        <v>90</v>
      </c>
      <c r="G222" s="127"/>
      <c r="H222" s="128">
        <v>80.82</v>
      </c>
      <c r="I222" s="129"/>
      <c r="J222" s="130">
        <v>44</v>
      </c>
      <c r="K222" s="129"/>
      <c r="L222" s="103">
        <v>985273</v>
      </c>
    </row>
    <row r="223" spans="1:12" s="100" customFormat="1" ht="11.25" customHeight="1">
      <c r="A223" s="101"/>
      <c r="B223" s="108"/>
      <c r="C223" s="126" t="s">
        <v>222</v>
      </c>
      <c r="D223" s="103">
        <v>2241.4166666666665</v>
      </c>
      <c r="E223" s="103">
        <v>3475.339831460674</v>
      </c>
      <c r="F223" s="86">
        <v>97</v>
      </c>
      <c r="G223" s="127"/>
      <c r="H223" s="128">
        <v>81.2</v>
      </c>
      <c r="I223" s="129"/>
      <c r="J223" s="130">
        <v>44</v>
      </c>
      <c r="K223" s="129"/>
      <c r="L223" s="29">
        <v>117863</v>
      </c>
    </row>
    <row r="224" spans="1:12" s="100" customFormat="1" ht="11.25" customHeight="1">
      <c r="A224" s="101"/>
      <c r="B224" s="108"/>
      <c r="C224" s="126" t="s">
        <v>223</v>
      </c>
      <c r="D224" s="103">
        <v>4518.903165735568</v>
      </c>
      <c r="E224" s="103">
        <v>10345.569217877097</v>
      </c>
      <c r="F224" s="86">
        <v>80</v>
      </c>
      <c r="G224" s="127"/>
      <c r="H224" s="128">
        <v>130.97</v>
      </c>
      <c r="I224" s="129"/>
      <c r="J224" s="130">
        <v>70</v>
      </c>
      <c r="K224" s="129"/>
      <c r="L224" s="29">
        <v>-231742</v>
      </c>
    </row>
    <row r="225" spans="1:12" s="100" customFormat="1" ht="11.25" customHeight="1">
      <c r="A225" s="101"/>
      <c r="B225" s="108"/>
      <c r="C225" s="126" t="s">
        <v>224</v>
      </c>
      <c r="D225" s="103">
        <v>2502.546663660956</v>
      </c>
      <c r="E225" s="103">
        <v>1126.4400495942293</v>
      </c>
      <c r="F225" s="86">
        <v>85</v>
      </c>
      <c r="G225" s="127"/>
      <c r="H225" s="128">
        <v>99.03</v>
      </c>
      <c r="I225" s="129"/>
      <c r="J225" s="130">
        <v>56</v>
      </c>
      <c r="K225" s="129"/>
      <c r="L225" s="29">
        <v>119980</v>
      </c>
    </row>
    <row r="226" spans="1:12" s="100" customFormat="1" ht="11.25" customHeight="1">
      <c r="A226" s="101"/>
      <c r="B226" s="108"/>
      <c r="C226" s="126" t="s">
        <v>225</v>
      </c>
      <c r="D226" s="103">
        <v>2268.5699481865286</v>
      </c>
      <c r="E226" s="103">
        <v>6573.849740932643</v>
      </c>
      <c r="F226" s="86">
        <v>95</v>
      </c>
      <c r="G226" s="127"/>
      <c r="H226" s="128">
        <v>67.84</v>
      </c>
      <c r="I226" s="129"/>
      <c r="J226" s="130">
        <v>35</v>
      </c>
      <c r="K226" s="129"/>
      <c r="L226" s="29">
        <v>48324</v>
      </c>
    </row>
    <row r="227" spans="1:12" s="100" customFormat="1" ht="11.25" customHeight="1">
      <c r="A227" s="101"/>
      <c r="B227" s="108"/>
      <c r="C227" s="134" t="s">
        <v>226</v>
      </c>
      <c r="D227" s="135">
        <v>2099.1094570928194</v>
      </c>
      <c r="E227" s="135">
        <v>2742.367604203152</v>
      </c>
      <c r="F227" s="315">
        <v>90</v>
      </c>
      <c r="G227" s="137"/>
      <c r="H227" s="138">
        <v>95</v>
      </c>
      <c r="I227" s="139"/>
      <c r="J227" s="140">
        <v>53</v>
      </c>
      <c r="K227" s="139"/>
      <c r="L227" s="47">
        <v>598023</v>
      </c>
    </row>
    <row r="228" spans="1:12" s="100" customFormat="1" ht="11.25" customHeight="1">
      <c r="A228" s="450"/>
      <c r="B228" s="450"/>
      <c r="C228" s="450"/>
      <c r="D228" s="450"/>
      <c r="E228" s="450"/>
      <c r="F228" s="450"/>
      <c r="G228" s="450"/>
      <c r="H228" s="450"/>
      <c r="I228" s="450"/>
      <c r="J228" s="450"/>
      <c r="K228" s="450"/>
      <c r="L228" s="450"/>
    </row>
    <row r="229" spans="1:12" s="100" customFormat="1" ht="11.25" customHeight="1">
      <c r="A229" s="449" t="s">
        <v>227</v>
      </c>
      <c r="B229" s="449"/>
      <c r="C229" s="449"/>
      <c r="D229" s="118">
        <v>2128.303632425227</v>
      </c>
      <c r="E229" s="118">
        <v>4729.496101807881</v>
      </c>
      <c r="F229" s="122">
        <v>99.34648054529762</v>
      </c>
      <c r="G229" s="120"/>
      <c r="H229" s="119" t="s">
        <v>19</v>
      </c>
      <c r="I229" s="121"/>
      <c r="J229" s="122" t="s">
        <v>19</v>
      </c>
      <c r="K229" s="121"/>
      <c r="L229" s="25">
        <f>SUM(L230:L235)</f>
        <v>7635210</v>
      </c>
    </row>
    <row r="230" spans="1:12" s="100" customFormat="1" ht="11.25" customHeight="1">
      <c r="A230" s="101"/>
      <c r="B230" s="101"/>
      <c r="C230" s="126" t="s">
        <v>228</v>
      </c>
      <c r="D230" s="103">
        <v>2121.058759430008</v>
      </c>
      <c r="E230" s="103">
        <v>4750.535213746855</v>
      </c>
      <c r="F230" s="86">
        <v>100</v>
      </c>
      <c r="G230" s="127"/>
      <c r="H230" s="128">
        <v>78.33</v>
      </c>
      <c r="I230" s="129"/>
      <c r="J230" s="130">
        <v>42</v>
      </c>
      <c r="K230" s="129"/>
      <c r="L230" s="29">
        <v>3710528</v>
      </c>
    </row>
    <row r="231" spans="1:12" s="100" customFormat="1" ht="11.25" customHeight="1">
      <c r="A231" s="101"/>
      <c r="B231" s="108"/>
      <c r="C231" s="126" t="s">
        <v>229</v>
      </c>
      <c r="D231" s="103">
        <v>2121.3300597779676</v>
      </c>
      <c r="E231" s="103">
        <v>5838.873394534584</v>
      </c>
      <c r="F231" s="86">
        <v>100</v>
      </c>
      <c r="G231" s="127"/>
      <c r="H231" s="128">
        <v>74.53</v>
      </c>
      <c r="I231" s="129"/>
      <c r="J231" s="130">
        <v>40</v>
      </c>
      <c r="K231" s="129"/>
      <c r="L231" s="29">
        <v>1382886</v>
      </c>
    </row>
    <row r="232" spans="1:12" s="100" customFormat="1" ht="11.25" customHeight="1">
      <c r="A232" s="101"/>
      <c r="B232" s="108"/>
      <c r="C232" s="126" t="s">
        <v>230</v>
      </c>
      <c r="D232" s="103">
        <v>2168.712396694215</v>
      </c>
      <c r="E232" s="103">
        <v>5336.996876033059</v>
      </c>
      <c r="F232" s="86">
        <v>100</v>
      </c>
      <c r="G232" s="127"/>
      <c r="H232" s="128">
        <v>69.7</v>
      </c>
      <c r="I232" s="129"/>
      <c r="J232" s="130">
        <v>36</v>
      </c>
      <c r="K232" s="129"/>
      <c r="L232" s="29">
        <v>488759</v>
      </c>
    </row>
    <row r="233" spans="1:12" s="100" customFormat="1" ht="11.25" customHeight="1">
      <c r="A233" s="101"/>
      <c r="B233" s="108"/>
      <c r="C233" s="126" t="s">
        <v>231</v>
      </c>
      <c r="D233" s="103">
        <v>2142.8136531365312</v>
      </c>
      <c r="E233" s="103">
        <v>6438.289907749077</v>
      </c>
      <c r="F233" s="86">
        <v>100</v>
      </c>
      <c r="G233" s="127"/>
      <c r="H233" s="128">
        <v>73.31</v>
      </c>
      <c r="I233" s="129"/>
      <c r="J233" s="130">
        <v>39</v>
      </c>
      <c r="K233" s="129"/>
      <c r="L233" s="29">
        <v>290158</v>
      </c>
    </row>
    <row r="234" spans="1:12" s="100" customFormat="1" ht="11.25" customHeight="1">
      <c r="A234" s="101"/>
      <c r="B234" s="108"/>
      <c r="C234" s="126" t="s">
        <v>232</v>
      </c>
      <c r="D234" s="103">
        <v>2153.3155028827673</v>
      </c>
      <c r="E234" s="103">
        <v>2824.2685778347213</v>
      </c>
      <c r="F234" s="86">
        <v>95</v>
      </c>
      <c r="G234" s="127"/>
      <c r="H234" s="128">
        <v>76.59</v>
      </c>
      <c r="I234" s="129"/>
      <c r="J234" s="130">
        <v>41</v>
      </c>
      <c r="K234" s="129"/>
      <c r="L234" s="29">
        <v>1034864</v>
      </c>
    </row>
    <row r="235" spans="1:12" s="100" customFormat="1" ht="11.25" customHeight="1">
      <c r="A235" s="101"/>
      <c r="B235" s="108"/>
      <c r="C235" s="134" t="s">
        <v>233</v>
      </c>
      <c r="D235" s="135">
        <v>2116.352732793522</v>
      </c>
      <c r="E235" s="135">
        <v>3673.520425101215</v>
      </c>
      <c r="F235" s="315">
        <v>100</v>
      </c>
      <c r="G235" s="137"/>
      <c r="H235" s="138">
        <v>73.55</v>
      </c>
      <c r="I235" s="139"/>
      <c r="J235" s="140">
        <v>39</v>
      </c>
      <c r="K235" s="139"/>
      <c r="L235" s="47">
        <v>728015</v>
      </c>
    </row>
    <row r="236" spans="1:12" s="100" customFormat="1" ht="11.25" customHeight="1">
      <c r="A236" s="450"/>
      <c r="B236" s="450"/>
      <c r="C236" s="450"/>
      <c r="D236" s="450"/>
      <c r="E236" s="450"/>
      <c r="F236" s="450"/>
      <c r="G236" s="450"/>
      <c r="H236" s="450"/>
      <c r="I236" s="450"/>
      <c r="J236" s="450"/>
      <c r="K236" s="450"/>
      <c r="L236" s="450"/>
    </row>
    <row r="237" spans="1:12" s="100" customFormat="1" ht="11.25" customHeight="1">
      <c r="A237" s="449" t="s">
        <v>234</v>
      </c>
      <c r="B237" s="449"/>
      <c r="C237" s="449"/>
      <c r="D237" s="118">
        <v>2166.148191260745</v>
      </c>
      <c r="E237" s="118">
        <v>5020.045598137536</v>
      </c>
      <c r="F237" s="122">
        <v>98.35576315410665</v>
      </c>
      <c r="G237" s="120"/>
      <c r="H237" s="119" t="s">
        <v>19</v>
      </c>
      <c r="I237" s="121"/>
      <c r="J237" s="122" t="s">
        <v>19</v>
      </c>
      <c r="K237" s="121"/>
      <c r="L237" s="25">
        <f>SUM(L238:L246)</f>
        <v>2974328</v>
      </c>
    </row>
    <row r="238" spans="1:12" s="100" customFormat="1" ht="11.25" customHeight="1">
      <c r="A238" s="101"/>
      <c r="B238" s="101"/>
      <c r="C238" s="126" t="s">
        <v>235</v>
      </c>
      <c r="D238" s="103">
        <v>2123.028533333333</v>
      </c>
      <c r="E238" s="103">
        <v>3215.5389973333336</v>
      </c>
      <c r="F238" s="86">
        <v>95</v>
      </c>
      <c r="G238" s="127"/>
      <c r="H238" s="128">
        <v>67.38</v>
      </c>
      <c r="I238" s="129"/>
      <c r="J238" s="130">
        <v>35</v>
      </c>
      <c r="K238" s="129"/>
      <c r="L238" s="29">
        <v>1110646</v>
      </c>
    </row>
    <row r="239" spans="1:12" s="100" customFormat="1" ht="11.25" customHeight="1">
      <c r="A239" s="101"/>
      <c r="B239" s="101"/>
      <c r="C239" s="126" t="s">
        <v>283</v>
      </c>
      <c r="D239" s="103">
        <v>2025.284735812133</v>
      </c>
      <c r="E239" s="103">
        <v>3753.414383561644</v>
      </c>
      <c r="F239" s="86">
        <v>100</v>
      </c>
      <c r="G239" s="127"/>
      <c r="H239" s="128">
        <v>64.83</v>
      </c>
      <c r="I239" s="133" t="s">
        <v>303</v>
      </c>
      <c r="J239" s="130">
        <v>33</v>
      </c>
      <c r="K239" s="133" t="s">
        <v>303</v>
      </c>
      <c r="L239" s="29">
        <v>304222</v>
      </c>
    </row>
    <row r="240" spans="1:12" s="100" customFormat="1" ht="11.25" customHeight="1">
      <c r="A240" s="101"/>
      <c r="B240" s="108"/>
      <c r="C240" s="126" t="s">
        <v>284</v>
      </c>
      <c r="D240" s="103">
        <v>2295.7302631578946</v>
      </c>
      <c r="E240" s="103">
        <v>32120.666973684216</v>
      </c>
      <c r="F240" s="107">
        <v>100</v>
      </c>
      <c r="G240" s="147"/>
      <c r="H240" s="104">
        <v>64.83</v>
      </c>
      <c r="I240" s="133" t="s">
        <v>303</v>
      </c>
      <c r="J240" s="107">
        <v>33</v>
      </c>
      <c r="K240" s="133" t="s">
        <v>303</v>
      </c>
      <c r="L240" s="103">
        <v>6145</v>
      </c>
    </row>
    <row r="241" spans="1:12" s="100" customFormat="1" ht="11.25" customHeight="1">
      <c r="A241" s="101"/>
      <c r="B241" s="108"/>
      <c r="C241" s="126" t="s">
        <v>285</v>
      </c>
      <c r="D241" s="103">
        <v>4729.315789473684</v>
      </c>
      <c r="E241" s="103">
        <v>26472.354736842106</v>
      </c>
      <c r="F241" s="107">
        <v>100</v>
      </c>
      <c r="G241" s="147"/>
      <c r="H241" s="104">
        <v>64.83</v>
      </c>
      <c r="I241" s="133" t="s">
        <v>303</v>
      </c>
      <c r="J241" s="107">
        <v>33</v>
      </c>
      <c r="K241" s="133" t="s">
        <v>303</v>
      </c>
      <c r="L241" s="103">
        <v>-10690</v>
      </c>
    </row>
    <row r="242" spans="1:12" s="100" customFormat="1" ht="11.25" customHeight="1">
      <c r="A242" s="101"/>
      <c r="B242" s="108"/>
      <c r="C242" s="126" t="s">
        <v>237</v>
      </c>
      <c r="D242" s="103">
        <v>1912.471264367816</v>
      </c>
      <c r="E242" s="103">
        <v>7001.6997988505755</v>
      </c>
      <c r="F242" s="86">
        <v>100</v>
      </c>
      <c r="G242" s="127"/>
      <c r="H242" s="128">
        <v>59.61</v>
      </c>
      <c r="I242" s="129"/>
      <c r="J242" s="130">
        <v>30</v>
      </c>
      <c r="K242" s="129"/>
      <c r="L242" s="29">
        <v>236468</v>
      </c>
    </row>
    <row r="243" spans="1:12" s="100" customFormat="1" ht="11.25" customHeight="1">
      <c r="A243" s="101"/>
      <c r="B243" s="108"/>
      <c r="C243" s="126" t="s">
        <v>238</v>
      </c>
      <c r="D243" s="103">
        <v>2134.103885804917</v>
      </c>
      <c r="E243" s="103">
        <v>3471.443378271212</v>
      </c>
      <c r="F243" s="86">
        <v>100</v>
      </c>
      <c r="G243" s="127"/>
      <c r="H243" s="128">
        <v>66.56</v>
      </c>
      <c r="I243" s="129"/>
      <c r="J243" s="130">
        <v>34</v>
      </c>
      <c r="K243" s="129"/>
      <c r="L243" s="29">
        <v>811006</v>
      </c>
    </row>
    <row r="244" spans="1:12" s="100" customFormat="1" ht="11.25" customHeight="1">
      <c r="A244" s="101"/>
      <c r="B244" s="108"/>
      <c r="C244" s="134" t="s">
        <v>286</v>
      </c>
      <c r="D244" s="103">
        <v>2204.666861143524</v>
      </c>
      <c r="E244" s="103">
        <v>8600.256779463245</v>
      </c>
      <c r="F244" s="86">
        <v>100</v>
      </c>
      <c r="G244" s="127"/>
      <c r="H244" s="128">
        <v>64.83</v>
      </c>
      <c r="I244" s="133" t="s">
        <v>303</v>
      </c>
      <c r="J244" s="130">
        <v>33</v>
      </c>
      <c r="K244" s="133" t="s">
        <v>303</v>
      </c>
      <c r="L244" s="29">
        <v>197183</v>
      </c>
    </row>
    <row r="245" spans="1:12" s="100" customFormat="1" ht="11.25" customHeight="1">
      <c r="A245" s="101"/>
      <c r="B245" s="108"/>
      <c r="C245" s="126" t="s">
        <v>239</v>
      </c>
      <c r="D245" s="103">
        <v>2321.3693693693695</v>
      </c>
      <c r="E245" s="103">
        <v>3294.985825825825</v>
      </c>
      <c r="F245" s="86">
        <v>100</v>
      </c>
      <c r="G245" s="127"/>
      <c r="H245" s="128">
        <v>64.74</v>
      </c>
      <c r="I245" s="129"/>
      <c r="J245" s="130">
        <v>33</v>
      </c>
      <c r="K245" s="129"/>
      <c r="L245" s="29">
        <v>169030</v>
      </c>
    </row>
    <row r="246" spans="1:12" s="100" customFormat="1" ht="11.25" customHeight="1">
      <c r="A246" s="101"/>
      <c r="B246" s="101"/>
      <c r="C246" s="101" t="s">
        <v>287</v>
      </c>
      <c r="D246" s="153">
        <v>2480.4298245614036</v>
      </c>
      <c r="E246" s="153">
        <v>4757.726701754386</v>
      </c>
      <c r="F246" s="157">
        <v>100</v>
      </c>
      <c r="G246" s="155"/>
      <c r="H246" s="154">
        <v>64.83</v>
      </c>
      <c r="I246" s="156" t="s">
        <v>303</v>
      </c>
      <c r="J246" s="157">
        <v>33</v>
      </c>
      <c r="K246" s="156" t="s">
        <v>303</v>
      </c>
      <c r="L246" s="153">
        <v>150318</v>
      </c>
    </row>
    <row r="247" spans="1:12" s="100" customFormat="1" ht="11.25" customHeight="1">
      <c r="A247" s="450"/>
      <c r="B247" s="450"/>
      <c r="C247" s="450"/>
      <c r="D247" s="450"/>
      <c r="E247" s="450"/>
      <c r="F247" s="450"/>
      <c r="G247" s="450"/>
      <c r="H247" s="450"/>
      <c r="I247" s="450"/>
      <c r="J247" s="450"/>
      <c r="K247" s="450"/>
      <c r="L247" s="450"/>
    </row>
    <row r="248" spans="1:12" s="100" customFormat="1" ht="11.25" customHeight="1">
      <c r="A248" s="449" t="s">
        <v>240</v>
      </c>
      <c r="B248" s="449"/>
      <c r="C248" s="449"/>
      <c r="D248" s="118">
        <v>2351.064573110893</v>
      </c>
      <c r="E248" s="118">
        <v>6031.173479882236</v>
      </c>
      <c r="F248" s="122">
        <v>96.74776915811651</v>
      </c>
      <c r="G248" s="120"/>
      <c r="H248" s="119" t="s">
        <v>19</v>
      </c>
      <c r="I248" s="121"/>
      <c r="J248" s="122" t="s">
        <v>19</v>
      </c>
      <c r="K248" s="121"/>
      <c r="L248" s="25">
        <f>SUM(L249:L266)</f>
        <v>4749179</v>
      </c>
    </row>
    <row r="249" spans="1:12" s="100" customFormat="1" ht="11.25" customHeight="1">
      <c r="A249" s="144"/>
      <c r="B249" s="108"/>
      <c r="C249" s="126" t="s">
        <v>241</v>
      </c>
      <c r="D249" s="103">
        <v>2340.351376146789</v>
      </c>
      <c r="E249" s="103">
        <v>9172.049804281347</v>
      </c>
      <c r="F249" s="86">
        <v>100</v>
      </c>
      <c r="G249" s="127"/>
      <c r="H249" s="128">
        <v>76.7</v>
      </c>
      <c r="I249" s="129"/>
      <c r="J249" s="130">
        <v>41</v>
      </c>
      <c r="K249" s="129"/>
      <c r="L249" s="29">
        <v>436242</v>
      </c>
    </row>
    <row r="250" spans="1:12" s="100" customFormat="1" ht="11.25" customHeight="1">
      <c r="A250" s="101"/>
      <c r="B250" s="108"/>
      <c r="C250" s="126" t="s">
        <v>242</v>
      </c>
      <c r="D250" s="103">
        <v>3290.323529411765</v>
      </c>
      <c r="E250" s="103">
        <v>10693.516372549018</v>
      </c>
      <c r="F250" s="86">
        <v>100</v>
      </c>
      <c r="G250" s="127"/>
      <c r="H250" s="128">
        <v>92.05</v>
      </c>
      <c r="I250" s="129"/>
      <c r="J250" s="130">
        <v>51</v>
      </c>
      <c r="K250" s="129"/>
      <c r="L250" s="29">
        <v>45817</v>
      </c>
    </row>
    <row r="251" spans="1:12" s="100" customFormat="1" ht="11.25" customHeight="1">
      <c r="A251" s="101"/>
      <c r="B251" s="108"/>
      <c r="C251" s="126" t="s">
        <v>243</v>
      </c>
      <c r="D251" s="103">
        <v>3282.4859154929577</v>
      </c>
      <c r="E251" s="103">
        <v>9424.92915492958</v>
      </c>
      <c r="F251" s="86">
        <v>100</v>
      </c>
      <c r="G251" s="127"/>
      <c r="H251" s="128">
        <v>64.86</v>
      </c>
      <c r="I251" s="129"/>
      <c r="J251" s="130">
        <v>33</v>
      </c>
      <c r="K251" s="129"/>
      <c r="L251" s="29">
        <v>2478</v>
      </c>
    </row>
    <row r="252" spans="1:12" s="100" customFormat="1" ht="11.25" customHeight="1">
      <c r="A252" s="101"/>
      <c r="B252" s="108"/>
      <c r="C252" s="126" t="s">
        <v>244</v>
      </c>
      <c r="D252" s="103">
        <v>2551.4328703703704</v>
      </c>
      <c r="E252" s="103">
        <v>4612.477490740742</v>
      </c>
      <c r="F252" s="86">
        <v>93</v>
      </c>
      <c r="G252" s="127"/>
      <c r="H252" s="128">
        <v>88.73</v>
      </c>
      <c r="I252" s="129"/>
      <c r="J252" s="130">
        <v>49</v>
      </c>
      <c r="K252" s="129"/>
      <c r="L252" s="29">
        <v>163605</v>
      </c>
    </row>
    <row r="253" spans="1:12" s="100" customFormat="1" ht="11.25" customHeight="1">
      <c r="A253" s="101"/>
      <c r="B253" s="101"/>
      <c r="C253" s="126" t="s">
        <v>245</v>
      </c>
      <c r="D253" s="103">
        <v>3825.1710526315787</v>
      </c>
      <c r="E253" s="103">
        <v>27855.322368421057</v>
      </c>
      <c r="F253" s="86">
        <v>100</v>
      </c>
      <c r="G253" s="127"/>
      <c r="H253" s="128">
        <v>65.7</v>
      </c>
      <c r="I253" s="129"/>
      <c r="J253" s="130">
        <v>34</v>
      </c>
      <c r="K253" s="129"/>
      <c r="L253" s="29">
        <v>5136</v>
      </c>
    </row>
    <row r="254" spans="1:12" s="100" customFormat="1" ht="11.25" customHeight="1">
      <c r="A254" s="101"/>
      <c r="B254" s="108"/>
      <c r="C254" s="126" t="s">
        <v>246</v>
      </c>
      <c r="D254" s="103">
        <v>4493.5</v>
      </c>
      <c r="E254" s="103">
        <v>26470.786785714277</v>
      </c>
      <c r="F254" s="86">
        <v>100</v>
      </c>
      <c r="G254" s="127"/>
      <c r="H254" s="128">
        <v>93.63</v>
      </c>
      <c r="I254" s="129"/>
      <c r="J254" s="130">
        <v>52</v>
      </c>
      <c r="K254" s="129"/>
      <c r="L254" s="29">
        <v>-9420</v>
      </c>
    </row>
    <row r="255" spans="1:12" s="100" customFormat="1" ht="11.25" customHeight="1">
      <c r="A255" s="101"/>
      <c r="B255" s="108"/>
      <c r="C255" s="126" t="s">
        <v>247</v>
      </c>
      <c r="D255" s="103">
        <v>3030.934065934066</v>
      </c>
      <c r="E255" s="103">
        <v>10564.843956043958</v>
      </c>
      <c r="F255" s="86">
        <v>100</v>
      </c>
      <c r="G255" s="127"/>
      <c r="H255" s="128">
        <v>73.92</v>
      </c>
      <c r="I255" s="129"/>
      <c r="J255" s="130">
        <v>39</v>
      </c>
      <c r="K255" s="129"/>
      <c r="L255" s="29">
        <v>77923</v>
      </c>
    </row>
    <row r="256" spans="1:12" s="100" customFormat="1" ht="11.25" customHeight="1">
      <c r="A256" s="101"/>
      <c r="B256" s="108"/>
      <c r="C256" s="126" t="s">
        <v>248</v>
      </c>
      <c r="D256" s="103">
        <v>2345.3115384615385</v>
      </c>
      <c r="E256" s="103">
        <v>5332.75705128205</v>
      </c>
      <c r="F256" s="86">
        <v>100</v>
      </c>
      <c r="G256" s="127"/>
      <c r="H256" s="128">
        <v>72</v>
      </c>
      <c r="I256" s="129"/>
      <c r="J256" s="130">
        <v>38</v>
      </c>
      <c r="K256" s="129"/>
      <c r="L256" s="29">
        <v>377110</v>
      </c>
    </row>
    <row r="257" spans="1:12" s="100" customFormat="1" ht="11.25" customHeight="1">
      <c r="A257" s="101"/>
      <c r="B257" s="108"/>
      <c r="C257" s="126" t="s">
        <v>249</v>
      </c>
      <c r="D257" s="103">
        <v>2464.1018518518517</v>
      </c>
      <c r="E257" s="103">
        <v>-557.338888888889</v>
      </c>
      <c r="F257" s="86">
        <v>75</v>
      </c>
      <c r="G257" s="127"/>
      <c r="H257" s="128">
        <v>73.73</v>
      </c>
      <c r="I257" s="129"/>
      <c r="J257" s="130">
        <v>39</v>
      </c>
      <c r="K257" s="129"/>
      <c r="L257" s="132">
        <v>0</v>
      </c>
    </row>
    <row r="258" spans="1:12" s="100" customFormat="1" ht="11.25" customHeight="1">
      <c r="A258" s="101"/>
      <c r="B258" s="108"/>
      <c r="C258" s="126" t="s">
        <v>250</v>
      </c>
      <c r="D258" s="103">
        <v>2286.3955078125</v>
      </c>
      <c r="E258" s="103">
        <v>37311.85538711281</v>
      </c>
      <c r="F258" s="86">
        <v>95</v>
      </c>
      <c r="G258" s="158"/>
      <c r="H258" s="128">
        <v>71.49</v>
      </c>
      <c r="I258" s="129"/>
      <c r="J258" s="130">
        <v>38</v>
      </c>
      <c r="K258" s="129"/>
      <c r="L258" s="145">
        <v>1266243</v>
      </c>
    </row>
    <row r="259" spans="1:12" s="100" customFormat="1" ht="11.25" customHeight="1">
      <c r="A259" s="101"/>
      <c r="B259" s="108"/>
      <c r="C259" s="126" t="s">
        <v>251</v>
      </c>
      <c r="D259" s="103">
        <v>2157.5153115100316</v>
      </c>
      <c r="E259" s="103">
        <v>8652.181795142556</v>
      </c>
      <c r="F259" s="86">
        <v>100</v>
      </c>
      <c r="G259" s="127"/>
      <c r="H259" s="128">
        <v>67.08</v>
      </c>
      <c r="I259" s="129"/>
      <c r="J259" s="130">
        <v>35</v>
      </c>
      <c r="K259" s="129"/>
      <c r="L259" s="29">
        <v>737351</v>
      </c>
    </row>
    <row r="260" spans="1:12" s="100" customFormat="1" ht="11.25" customHeight="1">
      <c r="A260" s="101"/>
      <c r="B260" s="108"/>
      <c r="C260" s="126" t="s">
        <v>252</v>
      </c>
      <c r="D260" s="103">
        <v>1709.194560669456</v>
      </c>
      <c r="E260" s="103">
        <v>693.8079916317989</v>
      </c>
      <c r="F260" s="86">
        <v>85</v>
      </c>
      <c r="G260" s="127"/>
      <c r="H260" s="128">
        <v>73.16</v>
      </c>
      <c r="I260" s="129"/>
      <c r="J260" s="130">
        <v>39</v>
      </c>
      <c r="K260" s="129"/>
      <c r="L260" s="29">
        <v>147735</v>
      </c>
    </row>
    <row r="261" spans="1:12" s="100" customFormat="1" ht="11.25" customHeight="1">
      <c r="A261" s="101"/>
      <c r="B261" s="108"/>
      <c r="C261" s="126" t="s">
        <v>253</v>
      </c>
      <c r="D261" s="29">
        <v>2006.8063063063064</v>
      </c>
      <c r="E261" s="29">
        <v>7776.217567567567</v>
      </c>
      <c r="F261" s="86">
        <v>100</v>
      </c>
      <c r="G261" s="127"/>
      <c r="H261" s="128">
        <v>66.22</v>
      </c>
      <c r="I261" s="129"/>
      <c r="J261" s="130">
        <v>34</v>
      </c>
      <c r="K261" s="129"/>
      <c r="L261" s="29">
        <v>17266</v>
      </c>
    </row>
    <row r="262" spans="1:12" s="100" customFormat="1" ht="11.25" customHeight="1">
      <c r="A262" s="101"/>
      <c r="B262" s="108"/>
      <c r="C262" s="126" t="s">
        <v>254</v>
      </c>
      <c r="D262" s="103">
        <v>2317.8664772727275</v>
      </c>
      <c r="E262" s="103">
        <v>6774.189119318181</v>
      </c>
      <c r="F262" s="86">
        <v>100</v>
      </c>
      <c r="G262" s="127"/>
      <c r="H262" s="128">
        <v>67.63</v>
      </c>
      <c r="I262" s="129"/>
      <c r="J262" s="130">
        <v>35</v>
      </c>
      <c r="K262" s="129"/>
      <c r="L262" s="29">
        <v>307133</v>
      </c>
    </row>
    <row r="263" spans="1:12" s="100" customFormat="1" ht="11.25" customHeight="1">
      <c r="A263" s="101"/>
      <c r="B263" s="108"/>
      <c r="C263" s="126" t="s">
        <v>255</v>
      </c>
      <c r="D263" s="103">
        <v>2413.050323176362</v>
      </c>
      <c r="E263" s="103">
        <v>923.1276731301937</v>
      </c>
      <c r="F263" s="86">
        <v>100</v>
      </c>
      <c r="G263" s="127"/>
      <c r="H263" s="128">
        <v>94.84</v>
      </c>
      <c r="I263" s="129"/>
      <c r="J263" s="130">
        <v>53</v>
      </c>
      <c r="K263" s="129"/>
      <c r="L263" s="29">
        <v>595215</v>
      </c>
    </row>
    <row r="264" spans="1:12" s="100" customFormat="1" ht="11.25" customHeight="1">
      <c r="A264" s="101"/>
      <c r="B264" s="108"/>
      <c r="C264" s="126" t="s">
        <v>256</v>
      </c>
      <c r="D264" s="103">
        <v>2085.2691387559807</v>
      </c>
      <c r="E264" s="103">
        <v>3404.426459330144</v>
      </c>
      <c r="F264" s="86">
        <v>90</v>
      </c>
      <c r="G264" s="127"/>
      <c r="H264" s="128">
        <v>74.73</v>
      </c>
      <c r="I264" s="129"/>
      <c r="J264" s="130">
        <v>40</v>
      </c>
      <c r="K264" s="129"/>
      <c r="L264" s="29">
        <v>216569</v>
      </c>
    </row>
    <row r="265" spans="1:12" s="100" customFormat="1" ht="11.25" customHeight="1">
      <c r="A265" s="101"/>
      <c r="B265" s="108"/>
      <c r="C265" s="126" t="s">
        <v>257</v>
      </c>
      <c r="D265" s="103">
        <v>2387.224383301708</v>
      </c>
      <c r="E265" s="103">
        <v>6160.206565464896</v>
      </c>
      <c r="F265" s="86">
        <v>100</v>
      </c>
      <c r="G265" s="127"/>
      <c r="H265" s="128">
        <v>75.44</v>
      </c>
      <c r="I265" s="129"/>
      <c r="J265" s="130">
        <v>40</v>
      </c>
      <c r="K265" s="129"/>
      <c r="L265" s="29">
        <v>348873</v>
      </c>
    </row>
    <row r="266" spans="1:12" s="100" customFormat="1" ht="11.25" customHeight="1">
      <c r="A266" s="101"/>
      <c r="B266" s="108"/>
      <c r="C266" s="134" t="s">
        <v>258</v>
      </c>
      <c r="D266" s="135">
        <v>3209.972972972973</v>
      </c>
      <c r="E266" s="135">
        <v>22615.98905405405</v>
      </c>
      <c r="F266" s="315">
        <v>100</v>
      </c>
      <c r="G266" s="137"/>
      <c r="H266" s="138">
        <v>64.23</v>
      </c>
      <c r="I266" s="139"/>
      <c r="J266" s="140">
        <v>33</v>
      </c>
      <c r="K266" s="139"/>
      <c r="L266" s="47">
        <v>13903</v>
      </c>
    </row>
    <row r="267" spans="1:12" s="100" customFormat="1" ht="11.25" customHeight="1">
      <c r="A267" s="451"/>
      <c r="B267" s="451"/>
      <c r="C267" s="451"/>
      <c r="D267" s="451"/>
      <c r="E267" s="451"/>
      <c r="F267" s="451"/>
      <c r="G267" s="451"/>
      <c r="H267" s="451"/>
      <c r="I267" s="451"/>
      <c r="J267" s="451"/>
      <c r="K267" s="451"/>
      <c r="L267" s="451"/>
    </row>
    <row r="268" spans="1:12" s="100" customFormat="1" ht="11.25" customHeight="1">
      <c r="A268" s="446" t="s">
        <v>304</v>
      </c>
      <c r="B268" s="446"/>
      <c r="C268" s="446"/>
      <c r="D268" s="446"/>
      <c r="E268" s="446"/>
      <c r="F268" s="446"/>
      <c r="G268" s="446"/>
      <c r="H268" s="446"/>
      <c r="I268" s="446"/>
      <c r="J268" s="446"/>
      <c r="K268" s="446"/>
      <c r="L268" s="446"/>
    </row>
    <row r="269" spans="1:12" s="100" customFormat="1" ht="11.25" customHeight="1">
      <c r="A269" s="159"/>
      <c r="B269" s="99"/>
      <c r="C269" s="109" t="s">
        <v>260</v>
      </c>
      <c r="D269" s="103">
        <v>3164.8248327759197</v>
      </c>
      <c r="E269" s="103">
        <v>2376.6161946070233</v>
      </c>
      <c r="F269" s="107">
        <v>81.20556523982287</v>
      </c>
      <c r="G269" s="105"/>
      <c r="H269" s="104" t="s">
        <v>19</v>
      </c>
      <c r="I269" s="106"/>
      <c r="J269" s="107" t="s">
        <v>19</v>
      </c>
      <c r="K269" s="106"/>
      <c r="L269" s="29">
        <f>SUM(L57:L80)</f>
        <v>726507</v>
      </c>
    </row>
    <row r="270" spans="1:12" s="100" customFormat="1" ht="11.25" customHeight="1">
      <c r="A270" s="159"/>
      <c r="B270" s="99"/>
      <c r="C270" s="102" t="s">
        <v>261</v>
      </c>
      <c r="D270" s="103">
        <v>3904.9188163716813</v>
      </c>
      <c r="E270" s="103">
        <v>4205.648492330383</v>
      </c>
      <c r="F270" s="107">
        <v>76.73859300843199</v>
      </c>
      <c r="G270" s="105"/>
      <c r="H270" s="104" t="s">
        <v>19</v>
      </c>
      <c r="I270" s="106"/>
      <c r="J270" s="107" t="s">
        <v>19</v>
      </c>
      <c r="K270" s="106"/>
      <c r="L270" s="29">
        <f>SUM(L83:L152)</f>
        <v>-32922391</v>
      </c>
    </row>
    <row r="271" spans="1:12" s="100" customFormat="1" ht="11.25" customHeight="1">
      <c r="A271" s="159"/>
      <c r="B271" s="99"/>
      <c r="C271" s="102" t="s">
        <v>262</v>
      </c>
      <c r="D271" s="103">
        <v>2679.605621041081</v>
      </c>
      <c r="E271" s="103">
        <v>5204.494636319804</v>
      </c>
      <c r="F271" s="107">
        <v>84.71130909005613</v>
      </c>
      <c r="G271" s="105"/>
      <c r="H271" s="104" t="s">
        <v>19</v>
      </c>
      <c r="I271" s="106"/>
      <c r="J271" s="107" t="s">
        <v>19</v>
      </c>
      <c r="K271" s="106"/>
      <c r="L271" s="29">
        <f>SUM(L155:L194)</f>
        <v>4049383</v>
      </c>
    </row>
    <row r="272" spans="1:12" s="100" customFormat="1" ht="11.25" customHeight="1">
      <c r="A272" s="159"/>
      <c r="B272" s="99"/>
      <c r="C272" s="102" t="s">
        <v>263</v>
      </c>
      <c r="D272" s="103">
        <v>2184.4129788350533</v>
      </c>
      <c r="E272" s="103">
        <v>6125.46110722407</v>
      </c>
      <c r="F272" s="107">
        <v>97.43</v>
      </c>
      <c r="G272" s="105"/>
      <c r="H272" s="104" t="s">
        <v>19</v>
      </c>
      <c r="I272" s="106"/>
      <c r="J272" s="107" t="s">
        <v>19</v>
      </c>
      <c r="K272" s="106"/>
      <c r="L272" s="29">
        <f>SUM(L197:L207)</f>
        <v>3192622</v>
      </c>
    </row>
    <row r="273" spans="1:12" s="100" customFormat="1" ht="11.25" customHeight="1">
      <c r="A273" s="159"/>
      <c r="B273" s="99"/>
      <c r="C273" s="102" t="s">
        <v>264</v>
      </c>
      <c r="D273" s="103">
        <v>2367.5295105410264</v>
      </c>
      <c r="E273" s="103">
        <v>2954.7221125387305</v>
      </c>
      <c r="F273" s="107">
        <v>93.94557855244149</v>
      </c>
      <c r="G273" s="105"/>
      <c r="H273" s="104" t="s">
        <v>19</v>
      </c>
      <c r="I273" s="106"/>
      <c r="J273" s="107" t="s">
        <v>19</v>
      </c>
      <c r="K273" s="106"/>
      <c r="L273" s="29">
        <f>SUM(L210:L227)</f>
        <v>10060035</v>
      </c>
    </row>
    <row r="274" spans="1:12" s="100" customFormat="1" ht="11.25" customHeight="1">
      <c r="A274" s="159"/>
      <c r="B274" s="99"/>
      <c r="C274" s="102" t="s">
        <v>265</v>
      </c>
      <c r="D274" s="103">
        <v>2128.303632425227</v>
      </c>
      <c r="E274" s="103">
        <v>4729.496101807881</v>
      </c>
      <c r="F274" s="107">
        <v>99.34648054529762</v>
      </c>
      <c r="G274" s="105"/>
      <c r="H274" s="104" t="s">
        <v>19</v>
      </c>
      <c r="I274" s="106"/>
      <c r="J274" s="107" t="s">
        <v>19</v>
      </c>
      <c r="K274" s="106"/>
      <c r="L274" s="29">
        <f>SUM(L230:L235)</f>
        <v>7635210</v>
      </c>
    </row>
    <row r="275" spans="1:12" s="100" customFormat="1" ht="11.25" customHeight="1">
      <c r="A275" s="159"/>
      <c r="B275" s="99"/>
      <c r="C275" s="102" t="s">
        <v>266</v>
      </c>
      <c r="D275" s="103">
        <v>2166.148191260745</v>
      </c>
      <c r="E275" s="103">
        <v>5020.045598137536</v>
      </c>
      <c r="F275" s="107">
        <v>98.35576315410665</v>
      </c>
      <c r="G275" s="105"/>
      <c r="H275" s="104" t="s">
        <v>19</v>
      </c>
      <c r="I275" s="106"/>
      <c r="J275" s="107" t="s">
        <v>19</v>
      </c>
      <c r="K275" s="106"/>
      <c r="L275" s="29">
        <f>SUM(L238:L246)</f>
        <v>2974328</v>
      </c>
    </row>
    <row r="276" spans="1:12" s="100" customFormat="1" ht="11.25" customHeight="1">
      <c r="A276" s="159"/>
      <c r="B276" s="99"/>
      <c r="C276" s="102" t="s">
        <v>267</v>
      </c>
      <c r="D276" s="103">
        <v>2351.064573110893</v>
      </c>
      <c r="E276" s="103">
        <v>6031.173479882236</v>
      </c>
      <c r="F276" s="107">
        <v>96.74776915811651</v>
      </c>
      <c r="G276" s="105"/>
      <c r="H276" s="104" t="s">
        <v>19</v>
      </c>
      <c r="I276" s="106"/>
      <c r="J276" s="107" t="s">
        <v>19</v>
      </c>
      <c r="K276" s="106"/>
      <c r="L276" s="29">
        <f>SUM(L249:L266)</f>
        <v>4749179</v>
      </c>
    </row>
    <row r="277" spans="1:12" s="100" customFormat="1" ht="11.25" customHeight="1">
      <c r="A277" s="160"/>
      <c r="B277" s="161"/>
      <c r="C277" s="162" t="s">
        <v>296</v>
      </c>
      <c r="D277" s="163">
        <v>3172.430782771721</v>
      </c>
      <c r="E277" s="163">
        <v>4067.2285484599483</v>
      </c>
      <c r="F277" s="316">
        <v>81.31</v>
      </c>
      <c r="G277" s="165"/>
      <c r="H277" s="166">
        <v>100</v>
      </c>
      <c r="I277" s="167"/>
      <c r="J277" s="168" t="s">
        <v>19</v>
      </c>
      <c r="K277" s="167"/>
      <c r="L277" s="169">
        <f>SUM(L269:L276)</f>
        <v>464873</v>
      </c>
    </row>
    <row r="278" spans="1:12" s="100" customFormat="1" ht="11.25" customHeight="1">
      <c r="A278" s="447"/>
      <c r="B278" s="447"/>
      <c r="C278" s="447"/>
      <c r="D278" s="447"/>
      <c r="E278" s="447"/>
      <c r="F278" s="447"/>
      <c r="G278" s="447"/>
      <c r="H278" s="447"/>
      <c r="I278" s="447"/>
      <c r="J278" s="447"/>
      <c r="K278" s="447"/>
      <c r="L278" s="447"/>
    </row>
    <row r="279" spans="1:12" s="100" customFormat="1" ht="11.25" customHeight="1">
      <c r="A279" s="448" t="s">
        <v>268</v>
      </c>
      <c r="B279" s="448"/>
      <c r="C279" s="448"/>
      <c r="D279" s="448"/>
      <c r="E279" s="448"/>
      <c r="F279" s="448"/>
      <c r="G279" s="448"/>
      <c r="H279" s="448"/>
      <c r="I279" s="448"/>
      <c r="J279" s="448"/>
      <c r="K279" s="448"/>
      <c r="L279" s="448"/>
    </row>
    <row r="280" spans="1:12" s="100" customFormat="1" ht="11.25" customHeight="1">
      <c r="A280" s="170"/>
      <c r="B280" s="99"/>
      <c r="C280" s="109" t="s">
        <v>264</v>
      </c>
      <c r="D280" s="103">
        <v>2358.996269971196</v>
      </c>
      <c r="E280" s="103">
        <v>3103.1055185776163</v>
      </c>
      <c r="F280" s="107">
        <v>94.17973901567291</v>
      </c>
      <c r="G280" s="105"/>
      <c r="H280" s="104" t="s">
        <v>19</v>
      </c>
      <c r="I280" s="106"/>
      <c r="J280" s="107" t="s">
        <v>19</v>
      </c>
      <c r="K280" s="106"/>
      <c r="L280" s="29">
        <f>L210+L211+L212+L213+L214+L215+L216+L217+L219+L222+L223+L225+L227+L231+L162+L224</f>
        <v>10831532</v>
      </c>
    </row>
    <row r="281" spans="1:12" s="100" customFormat="1" ht="11.25" customHeight="1">
      <c r="A281" s="170"/>
      <c r="B281" s="99"/>
      <c r="C281" s="102" t="s">
        <v>269</v>
      </c>
      <c r="D281" s="103">
        <v>3187.2120693685843</v>
      </c>
      <c r="E281" s="103">
        <v>2210.7218797951246</v>
      </c>
      <c r="F281" s="107">
        <v>81.05687383687471</v>
      </c>
      <c r="G281" s="105"/>
      <c r="H281" s="104" t="s">
        <v>19</v>
      </c>
      <c r="I281" s="106"/>
      <c r="J281" s="107" t="s">
        <v>19</v>
      </c>
      <c r="K281" s="106"/>
      <c r="L281" s="29">
        <f>L57+L58+L59+L63+L64+L65+L66+L67+L68+L69+L71+L72+L74+L75+L76+L77+L78+L79+L80+L96</f>
        <v>63344</v>
      </c>
    </row>
    <row r="282" spans="1:12" s="100" customFormat="1" ht="11.25" customHeight="1">
      <c r="A282" s="170"/>
      <c r="B282" s="99"/>
      <c r="C282" s="102" t="s">
        <v>262</v>
      </c>
      <c r="D282" s="103">
        <v>2642.8004006748206</v>
      </c>
      <c r="E282" s="103">
        <v>4821.7864441867</v>
      </c>
      <c r="F282" s="107">
        <v>84.94975896399468</v>
      </c>
      <c r="G282" s="105"/>
      <c r="H282" s="104" t="s">
        <v>19</v>
      </c>
      <c r="I282" s="106"/>
      <c r="J282" s="107" t="s">
        <v>19</v>
      </c>
      <c r="K282" s="106"/>
      <c r="L282" s="29">
        <f>L155+L158+L161+L164+L168+L174+L175+L178+L180+L182+L185+L189+L190+L192+L197+L204+L207+L167+L171+L173+L176</f>
        <v>5175538</v>
      </c>
    </row>
    <row r="283" spans="1:12" s="100" customFormat="1" ht="11.25" customHeight="1">
      <c r="A283" s="170"/>
      <c r="B283" s="99"/>
      <c r="C283" s="102" t="s">
        <v>261</v>
      </c>
      <c r="D283" s="103">
        <v>4022.778794542574</v>
      </c>
      <c r="E283" s="103">
        <v>4114.898040639065</v>
      </c>
      <c r="F283" s="107">
        <v>76.26482622743832</v>
      </c>
      <c r="G283" s="105"/>
      <c r="H283" s="104" t="s">
        <v>19</v>
      </c>
      <c r="I283" s="106"/>
      <c r="J283" s="107" t="s">
        <v>19</v>
      </c>
      <c r="K283" s="106"/>
      <c r="L283" s="29">
        <f>+L83+L84+L85+L88+L89+L90+L94+L92+L98+L97+L102+L99+L104+L101+L105+L103+L106+L112+L110+L109+L113+L114+L115+L116+L117+L118+L119+L121+L120+L122+L123+L125+L124+L127+L126+L130+L132+L131+L134+L133+L135+L136+L137+L138+L139+L141+L142+L145+L144+L146+L147+L149+L150+L151+L152</f>
        <v>-35714782</v>
      </c>
    </row>
    <row r="284" spans="1:12" s="100" customFormat="1" ht="11.25" customHeight="1">
      <c r="A284" s="170"/>
      <c r="B284" s="99"/>
      <c r="C284" s="162" t="s">
        <v>305</v>
      </c>
      <c r="D284" s="163">
        <v>3313</v>
      </c>
      <c r="E284" s="163">
        <v>3763</v>
      </c>
      <c r="F284" s="164" t="s">
        <v>19</v>
      </c>
      <c r="G284" s="165"/>
      <c r="H284" s="113" t="s">
        <v>19</v>
      </c>
      <c r="I284" s="114"/>
      <c r="J284" s="115" t="s">
        <v>19</v>
      </c>
      <c r="K284" s="116"/>
      <c r="L284" s="169">
        <f>SUM(L280:L283)</f>
        <v>-19644368</v>
      </c>
    </row>
    <row r="285" spans="1:12" s="171" customFormat="1" ht="5.25" customHeight="1">
      <c r="A285" s="384"/>
      <c r="B285" s="384"/>
      <c r="C285" s="384"/>
      <c r="D285" s="384"/>
      <c r="E285" s="384"/>
      <c r="F285" s="384"/>
      <c r="G285" s="384"/>
      <c r="H285" s="384"/>
      <c r="I285" s="384"/>
      <c r="J285" s="384"/>
      <c r="K285" s="384"/>
      <c r="L285" s="384"/>
    </row>
    <row r="286" spans="1:12" s="100" customFormat="1" ht="11.25">
      <c r="A286" s="411" t="s">
        <v>306</v>
      </c>
      <c r="B286" s="411"/>
      <c r="C286" s="411"/>
      <c r="D286" s="411"/>
      <c r="E286" s="411"/>
      <c r="F286" s="411"/>
      <c r="G286" s="411"/>
      <c r="H286" s="411"/>
      <c r="I286" s="411"/>
      <c r="J286" s="411"/>
      <c r="K286" s="411"/>
      <c r="L286" s="411"/>
    </row>
    <row r="287" spans="1:12" s="172" customFormat="1" ht="5.25" customHeight="1">
      <c r="A287" s="444"/>
      <c r="B287" s="444"/>
      <c r="C287" s="444"/>
      <c r="D287" s="444"/>
      <c r="E287" s="444"/>
      <c r="F287" s="444"/>
      <c r="G287" s="444"/>
      <c r="H287" s="444"/>
      <c r="I287" s="444"/>
      <c r="J287" s="444"/>
      <c r="K287" s="444"/>
      <c r="L287" s="444"/>
    </row>
    <row r="288" spans="1:12" s="100" customFormat="1" ht="11.25">
      <c r="A288" s="445" t="s">
        <v>676</v>
      </c>
      <c r="B288" s="445"/>
      <c r="C288" s="445"/>
      <c r="D288" s="445"/>
      <c r="E288" s="445"/>
      <c r="F288" s="445"/>
      <c r="G288" s="445"/>
      <c r="H288" s="445"/>
      <c r="I288" s="445"/>
      <c r="J288" s="445"/>
      <c r="K288" s="445"/>
      <c r="L288" s="445"/>
    </row>
    <row r="289" spans="1:12" s="100" customFormat="1" ht="24" customHeight="1">
      <c r="A289" s="445" t="s">
        <v>677</v>
      </c>
      <c r="B289" s="445"/>
      <c r="C289" s="445"/>
      <c r="D289" s="445"/>
      <c r="E289" s="445"/>
      <c r="F289" s="445"/>
      <c r="G289" s="445"/>
      <c r="H289" s="445"/>
      <c r="I289" s="445"/>
      <c r="J289" s="445"/>
      <c r="K289" s="445"/>
      <c r="L289" s="445"/>
    </row>
    <row r="290" spans="1:12" s="100" customFormat="1" ht="23.25" customHeight="1">
      <c r="A290" s="445" t="s">
        <v>634</v>
      </c>
      <c r="B290" s="445"/>
      <c r="C290" s="445"/>
      <c r="D290" s="445"/>
      <c r="E290" s="445"/>
      <c r="F290" s="445"/>
      <c r="G290" s="445"/>
      <c r="H290" s="445"/>
      <c r="I290" s="445"/>
      <c r="J290" s="445"/>
      <c r="K290" s="445"/>
      <c r="L290" s="445"/>
    </row>
    <row r="291" spans="1:12" s="100" customFormat="1" ht="11.25">
      <c r="A291" s="445" t="s">
        <v>635</v>
      </c>
      <c r="B291" s="445"/>
      <c r="C291" s="445"/>
      <c r="D291" s="445"/>
      <c r="E291" s="445"/>
      <c r="F291" s="445"/>
      <c r="G291" s="445"/>
      <c r="H291" s="445"/>
      <c r="I291" s="445"/>
      <c r="J291" s="445"/>
      <c r="K291" s="445"/>
      <c r="L291" s="445"/>
    </row>
    <row r="292" spans="1:12" s="100" customFormat="1" ht="11.25">
      <c r="A292" s="445" t="s">
        <v>678</v>
      </c>
      <c r="B292" s="445"/>
      <c r="C292" s="445"/>
      <c r="D292" s="445"/>
      <c r="E292" s="445"/>
      <c r="F292" s="445"/>
      <c r="G292" s="445"/>
      <c r="H292" s="445"/>
      <c r="I292" s="445"/>
      <c r="J292" s="445"/>
      <c r="K292" s="445"/>
      <c r="L292" s="445"/>
    </row>
    <row r="293" spans="1:12" s="100" customFormat="1" ht="11.25">
      <c r="A293" s="445" t="s">
        <v>679</v>
      </c>
      <c r="B293" s="445"/>
      <c r="C293" s="445"/>
      <c r="D293" s="445"/>
      <c r="E293" s="445"/>
      <c r="F293" s="445"/>
      <c r="G293" s="445"/>
      <c r="H293" s="445"/>
      <c r="I293" s="445"/>
      <c r="J293" s="445"/>
      <c r="K293" s="445"/>
      <c r="L293" s="445"/>
    </row>
    <row r="294" spans="1:12" s="100" customFormat="1" ht="11.25">
      <c r="A294" s="445" t="s">
        <v>680</v>
      </c>
      <c r="B294" s="445"/>
      <c r="C294" s="445"/>
      <c r="D294" s="445"/>
      <c r="E294" s="445"/>
      <c r="F294" s="445"/>
      <c r="G294" s="445"/>
      <c r="H294" s="445"/>
      <c r="I294" s="445"/>
      <c r="J294" s="445"/>
      <c r="K294" s="445"/>
      <c r="L294" s="445"/>
    </row>
    <row r="295" spans="1:12" s="171" customFormat="1" ht="5.25" customHeight="1">
      <c r="A295" s="384"/>
      <c r="B295" s="384"/>
      <c r="C295" s="384"/>
      <c r="D295" s="384"/>
      <c r="E295" s="384"/>
      <c r="F295" s="384"/>
      <c r="G295" s="384"/>
      <c r="H295" s="384"/>
      <c r="I295" s="384"/>
      <c r="J295" s="384"/>
      <c r="K295" s="384"/>
      <c r="L295" s="384"/>
    </row>
    <row r="296" spans="1:12" s="100" customFormat="1" ht="11.25">
      <c r="A296" s="411" t="s">
        <v>271</v>
      </c>
      <c r="B296" s="411"/>
      <c r="C296" s="411"/>
      <c r="D296" s="411"/>
      <c r="E296" s="411"/>
      <c r="F296" s="411"/>
      <c r="G296" s="411"/>
      <c r="H296" s="411"/>
      <c r="I296" s="411"/>
      <c r="J296" s="411"/>
      <c r="K296" s="411"/>
      <c r="L296" s="411"/>
    </row>
    <row r="297" spans="1:12" s="171" customFormat="1" ht="5.25" customHeight="1">
      <c r="A297" s="384"/>
      <c r="B297" s="384"/>
      <c r="C297" s="384"/>
      <c r="D297" s="384"/>
      <c r="E297" s="384"/>
      <c r="F297" s="384"/>
      <c r="G297" s="384"/>
      <c r="H297" s="384"/>
      <c r="I297" s="384"/>
      <c r="J297" s="384"/>
      <c r="K297" s="384"/>
      <c r="L297" s="384"/>
    </row>
    <row r="298" spans="1:12" s="100" customFormat="1" ht="11.25">
      <c r="A298" s="411" t="s">
        <v>307</v>
      </c>
      <c r="B298" s="411"/>
      <c r="C298" s="411"/>
      <c r="D298" s="411"/>
      <c r="E298" s="411"/>
      <c r="F298" s="411"/>
      <c r="G298" s="411"/>
      <c r="H298" s="411"/>
      <c r="I298" s="411"/>
      <c r="J298" s="411"/>
      <c r="K298" s="411"/>
      <c r="L298" s="411"/>
    </row>
    <row r="299" spans="1:12" s="100" customFormat="1" ht="11.25">
      <c r="A299" s="411" t="s">
        <v>615</v>
      </c>
      <c r="B299" s="411"/>
      <c r="C299" s="411"/>
      <c r="D299" s="411"/>
      <c r="E299" s="411"/>
      <c r="F299" s="411"/>
      <c r="G299" s="411"/>
      <c r="H299" s="411"/>
      <c r="I299" s="411"/>
      <c r="J299" s="411"/>
      <c r="K299" s="411"/>
      <c r="L299" s="411"/>
    </row>
  </sheetData>
  <sheetProtection/>
  <mergeCells count="78">
    <mergeCell ref="A1:L1"/>
    <mergeCell ref="A2:L2"/>
    <mergeCell ref="A3:L3"/>
    <mergeCell ref="A4:L4"/>
    <mergeCell ref="F7:G7"/>
    <mergeCell ref="H7:I7"/>
    <mergeCell ref="J7:K7"/>
    <mergeCell ref="A7:C7"/>
    <mergeCell ref="A6:C6"/>
    <mergeCell ref="A5:C5"/>
    <mergeCell ref="F5:G5"/>
    <mergeCell ref="H5:I5"/>
    <mergeCell ref="J5:K5"/>
    <mergeCell ref="F6:G6"/>
    <mergeCell ref="H6:I6"/>
    <mergeCell ref="J6:K6"/>
    <mergeCell ref="B18:C18"/>
    <mergeCell ref="A19:L19"/>
    <mergeCell ref="A20:C20"/>
    <mergeCell ref="B21:C21"/>
    <mergeCell ref="A8:L8"/>
    <mergeCell ref="A9:C9"/>
    <mergeCell ref="B10:C10"/>
    <mergeCell ref="B14:C14"/>
    <mergeCell ref="B30:C30"/>
    <mergeCell ref="A34:L34"/>
    <mergeCell ref="A35:C35"/>
    <mergeCell ref="B36:C36"/>
    <mergeCell ref="B22:C22"/>
    <mergeCell ref="B23:C23"/>
    <mergeCell ref="B26:C26"/>
    <mergeCell ref="B29:C29"/>
    <mergeCell ref="B41:C41"/>
    <mergeCell ref="B45:C45"/>
    <mergeCell ref="A49:L49"/>
    <mergeCell ref="A50:C50"/>
    <mergeCell ref="B37:C37"/>
    <mergeCell ref="A38:L38"/>
    <mergeCell ref="A39:C39"/>
    <mergeCell ref="B40:C40"/>
    <mergeCell ref="A55:C55"/>
    <mergeCell ref="A56:C56"/>
    <mergeCell ref="A82:C82"/>
    <mergeCell ref="A153:L153"/>
    <mergeCell ref="B51:C51"/>
    <mergeCell ref="B52:C52"/>
    <mergeCell ref="B53:C53"/>
    <mergeCell ref="A54:L54"/>
    <mergeCell ref="A209:C209"/>
    <mergeCell ref="A228:L228"/>
    <mergeCell ref="A229:C229"/>
    <mergeCell ref="A236:L236"/>
    <mergeCell ref="A154:C154"/>
    <mergeCell ref="A195:L195"/>
    <mergeCell ref="A196:C196"/>
    <mergeCell ref="A208:L208"/>
    <mergeCell ref="A268:L268"/>
    <mergeCell ref="A278:L278"/>
    <mergeCell ref="A279:L279"/>
    <mergeCell ref="A285:L285"/>
    <mergeCell ref="A237:C237"/>
    <mergeCell ref="A247:L247"/>
    <mergeCell ref="A248:C248"/>
    <mergeCell ref="A267:L267"/>
    <mergeCell ref="A290:L290"/>
    <mergeCell ref="A291:L291"/>
    <mergeCell ref="A292:L292"/>
    <mergeCell ref="A293:L293"/>
    <mergeCell ref="A286:L286"/>
    <mergeCell ref="A287:L287"/>
    <mergeCell ref="A288:L288"/>
    <mergeCell ref="A289:L289"/>
    <mergeCell ref="A298:L298"/>
    <mergeCell ref="A299:L299"/>
    <mergeCell ref="A294:L294"/>
    <mergeCell ref="A295:L295"/>
    <mergeCell ref="A296:L296"/>
    <mergeCell ref="A297:L297"/>
  </mergeCells>
  <printOptions/>
  <pageMargins left="0" right="0" top="0" bottom="0" header="0" footer="0"/>
  <pageSetup horizontalDpi="600" verticalDpi="600" orientation="portrait" paperSize="9" scale="80" r:id="rId1"/>
  <ignoredErrors>
    <ignoredError sqref="D7:G7 L7 K246 K244 I246 I244 K239:K241 I239:I241 I201 I198 I203 K198:K203 G163 G189 G95 G73" numberStoredAsText="1"/>
  </ignoredErrors>
</worksheet>
</file>

<file path=xl/worksheets/sheet18.xml><?xml version="1.0" encoding="utf-8"?>
<worksheet xmlns="http://schemas.openxmlformats.org/spreadsheetml/2006/main" xmlns:r="http://schemas.openxmlformats.org/officeDocument/2006/relationships">
  <dimension ref="A1:I299"/>
  <sheetViews>
    <sheetView zoomScalePageLayoutView="0" workbookViewId="0" topLeftCell="A1">
      <pane ySplit="8" topLeftCell="A9" activePane="bottomLeft" state="frozen"/>
      <selection pane="topLeft" activeCell="A1" sqref="A1:N1"/>
      <selection pane="bottomLeft" activeCell="A1" sqref="A1:I1"/>
    </sheetView>
  </sheetViews>
  <sheetFormatPr defaultColWidth="9.140625" defaultRowHeight="20.25" customHeight="1"/>
  <cols>
    <col min="1" max="2" width="1.7109375" style="183" customWidth="1"/>
    <col min="3" max="3" width="27.140625" style="183" customWidth="1"/>
    <col min="4" max="9" width="14.28125" style="184" customWidth="1"/>
    <col min="10" max="16384" width="9.140625" style="184" customWidth="1"/>
  </cols>
  <sheetData>
    <row r="1" spans="1:9" s="174" customFormat="1" ht="12.75" customHeight="1">
      <c r="A1" s="379"/>
      <c r="B1" s="379"/>
      <c r="C1" s="379"/>
      <c r="D1" s="379"/>
      <c r="E1" s="379"/>
      <c r="F1" s="379"/>
      <c r="G1" s="379"/>
      <c r="H1" s="379"/>
      <c r="I1" s="379"/>
    </row>
    <row r="2" spans="1:9" s="174" customFormat="1" ht="17.25" customHeight="1">
      <c r="A2" s="379" t="s">
        <v>0</v>
      </c>
      <c r="B2" s="379"/>
      <c r="C2" s="379"/>
      <c r="D2" s="379"/>
      <c r="E2" s="379"/>
      <c r="F2" s="379"/>
      <c r="G2" s="379"/>
      <c r="H2" s="379"/>
      <c r="I2" s="379"/>
    </row>
    <row r="3" spans="1:9" s="175" customFormat="1" ht="12.75" customHeight="1">
      <c r="A3" s="377"/>
      <c r="B3" s="377"/>
      <c r="C3" s="377"/>
      <c r="D3" s="377"/>
      <c r="E3" s="377"/>
      <c r="F3" s="377"/>
      <c r="G3" s="377"/>
      <c r="H3" s="377"/>
      <c r="I3" s="377"/>
    </row>
    <row r="4" spans="1:9" s="175" customFormat="1" ht="12.75" customHeight="1">
      <c r="A4" s="370"/>
      <c r="B4" s="370"/>
      <c r="C4" s="370"/>
      <c r="D4" s="370"/>
      <c r="E4" s="370"/>
      <c r="F4" s="370"/>
      <c r="G4" s="370"/>
      <c r="H4" s="370"/>
      <c r="I4" s="370"/>
    </row>
    <row r="5" spans="1:9" s="176" customFormat="1" ht="12" customHeight="1">
      <c r="A5" s="464"/>
      <c r="B5" s="464"/>
      <c r="C5" s="465"/>
      <c r="D5" s="93" t="s">
        <v>1</v>
      </c>
      <c r="E5" s="93" t="s">
        <v>2</v>
      </c>
      <c r="F5" s="93" t="s">
        <v>3</v>
      </c>
      <c r="G5" s="281" t="s">
        <v>4</v>
      </c>
      <c r="H5" s="93" t="s">
        <v>5</v>
      </c>
      <c r="I5" s="11" t="s">
        <v>6</v>
      </c>
    </row>
    <row r="6" spans="1:9" s="176" customFormat="1" ht="12" customHeight="1">
      <c r="A6" s="462"/>
      <c r="B6" s="462"/>
      <c r="C6" s="463"/>
      <c r="D6" s="93" t="s">
        <v>294</v>
      </c>
      <c r="E6" s="58" t="s">
        <v>294</v>
      </c>
      <c r="F6" s="93" t="s">
        <v>8</v>
      </c>
      <c r="G6" s="281" t="s">
        <v>9</v>
      </c>
      <c r="H6" s="93" t="s">
        <v>10</v>
      </c>
      <c r="I6" s="11" t="s">
        <v>277</v>
      </c>
    </row>
    <row r="7" spans="1:9" s="176" customFormat="1" ht="12" customHeight="1">
      <c r="A7" s="462"/>
      <c r="B7" s="462"/>
      <c r="C7" s="462"/>
      <c r="D7" s="16" t="s">
        <v>786</v>
      </c>
      <c r="E7" s="16" t="s">
        <v>311</v>
      </c>
      <c r="F7" s="16" t="s">
        <v>787</v>
      </c>
      <c r="G7" s="16" t="s">
        <v>312</v>
      </c>
      <c r="H7" s="16" t="s">
        <v>788</v>
      </c>
      <c r="I7" s="16" t="s">
        <v>789</v>
      </c>
    </row>
    <row r="8" spans="1:9" s="92" customFormat="1" ht="12" customHeight="1">
      <c r="A8" s="410"/>
      <c r="B8" s="410"/>
      <c r="C8" s="410"/>
      <c r="D8" s="410"/>
      <c r="E8" s="410"/>
      <c r="F8" s="410"/>
      <c r="G8" s="410"/>
      <c r="H8" s="410"/>
      <c r="I8" s="410"/>
    </row>
    <row r="9" spans="1:9" s="100" customFormat="1" ht="11.25" customHeight="1">
      <c r="A9" s="448" t="s">
        <v>20</v>
      </c>
      <c r="B9" s="448"/>
      <c r="C9" s="448"/>
      <c r="D9" s="25">
        <v>2255.671590118302</v>
      </c>
      <c r="E9" s="25">
        <v>5454.491758524705</v>
      </c>
      <c r="F9" s="25">
        <v>97.15858087360267</v>
      </c>
      <c r="G9" s="27" t="s">
        <v>19</v>
      </c>
      <c r="H9" s="25" t="s">
        <v>19</v>
      </c>
      <c r="I9" s="25">
        <v>15585357</v>
      </c>
    </row>
    <row r="10" spans="1:9" s="100" customFormat="1" ht="11.25" customHeight="1">
      <c r="A10" s="177"/>
      <c r="B10" s="439" t="s">
        <v>21</v>
      </c>
      <c r="C10" s="439"/>
      <c r="D10" s="29">
        <v>2317.1494264240505</v>
      </c>
      <c r="E10" s="29">
        <v>6152.112679984177</v>
      </c>
      <c r="F10" s="29">
        <v>98.01172495320478</v>
      </c>
      <c r="G10" s="31" t="s">
        <v>19</v>
      </c>
      <c r="H10" s="29" t="s">
        <v>19</v>
      </c>
      <c r="I10" s="29">
        <v>4701040</v>
      </c>
    </row>
    <row r="11" spans="1:9" s="100" customFormat="1" ht="11.25" customHeight="1">
      <c r="A11" s="177"/>
      <c r="B11" s="84"/>
      <c r="C11" s="81" t="s">
        <v>22</v>
      </c>
      <c r="D11" s="29">
        <v>2212.6609589041095</v>
      </c>
      <c r="E11" s="29">
        <v>7363.856018463373</v>
      </c>
      <c r="F11" s="29">
        <v>97.69542571839935</v>
      </c>
      <c r="G11" s="31" t="s">
        <v>19</v>
      </c>
      <c r="H11" s="29" t="s">
        <v>19</v>
      </c>
      <c r="I11" s="29">
        <v>1011701</v>
      </c>
    </row>
    <row r="12" spans="1:9" s="100" customFormat="1" ht="11.25" customHeight="1">
      <c r="A12" s="177"/>
      <c r="B12" s="84"/>
      <c r="C12" s="81" t="s">
        <v>23</v>
      </c>
      <c r="D12" s="29">
        <v>2322.2492555092317</v>
      </c>
      <c r="E12" s="29">
        <v>6543.786098868373</v>
      </c>
      <c r="F12" s="29">
        <v>98.8469243931262</v>
      </c>
      <c r="G12" s="31" t="s">
        <v>19</v>
      </c>
      <c r="H12" s="29" t="s">
        <v>19</v>
      </c>
      <c r="I12" s="29">
        <v>1833839</v>
      </c>
    </row>
    <row r="13" spans="1:9" s="100" customFormat="1" ht="11.25" customHeight="1">
      <c r="A13" s="177"/>
      <c r="B13" s="83"/>
      <c r="C13" s="83" t="s">
        <v>24</v>
      </c>
      <c r="D13" s="29">
        <v>2415.4259422850414</v>
      </c>
      <c r="E13" s="29">
        <v>4566.637570671379</v>
      </c>
      <c r="F13" s="29">
        <v>97.61500569518532</v>
      </c>
      <c r="G13" s="31" t="s">
        <v>19</v>
      </c>
      <c r="H13" s="29" t="s">
        <v>19</v>
      </c>
      <c r="I13" s="29">
        <v>1855500</v>
      </c>
    </row>
    <row r="14" spans="1:9" s="100" customFormat="1" ht="11.25" customHeight="1">
      <c r="A14" s="177"/>
      <c r="B14" s="439" t="s">
        <v>25</v>
      </c>
      <c r="C14" s="439"/>
      <c r="D14" s="29">
        <v>2180.763644605621</v>
      </c>
      <c r="E14" s="29">
        <v>4698.672825022666</v>
      </c>
      <c r="F14" s="29">
        <v>98.37622100817855</v>
      </c>
      <c r="G14" s="31" t="s">
        <v>19</v>
      </c>
      <c r="H14" s="29" t="s">
        <v>19</v>
      </c>
      <c r="I14" s="29">
        <v>2999931</v>
      </c>
    </row>
    <row r="15" spans="1:9" s="100" customFormat="1" ht="11.25" customHeight="1">
      <c r="A15" s="177"/>
      <c r="B15" s="84"/>
      <c r="C15" s="81" t="s">
        <v>26</v>
      </c>
      <c r="D15" s="29">
        <v>2327.984813753582</v>
      </c>
      <c r="E15" s="29">
        <v>8226.034040114613</v>
      </c>
      <c r="F15" s="29">
        <v>100</v>
      </c>
      <c r="G15" s="31" t="s">
        <v>19</v>
      </c>
      <c r="H15" s="29" t="s">
        <v>19</v>
      </c>
      <c r="I15" s="29">
        <v>684757</v>
      </c>
    </row>
    <row r="16" spans="1:9" s="100" customFormat="1" ht="11.25" customHeight="1">
      <c r="A16" s="177"/>
      <c r="B16" s="84"/>
      <c r="C16" s="81" t="s">
        <v>27</v>
      </c>
      <c r="D16" s="29">
        <v>2157.6978941684665</v>
      </c>
      <c r="E16" s="29">
        <v>2715.48060475162</v>
      </c>
      <c r="F16" s="29">
        <v>95</v>
      </c>
      <c r="G16" s="31" t="s">
        <v>19</v>
      </c>
      <c r="H16" s="29" t="s">
        <v>19</v>
      </c>
      <c r="I16" s="29">
        <v>1110441</v>
      </c>
    </row>
    <row r="17" spans="1:9" s="100" customFormat="1" ht="11.25" customHeight="1">
      <c r="A17" s="177"/>
      <c r="B17" s="84"/>
      <c r="C17" s="81" t="s">
        <v>28</v>
      </c>
      <c r="D17" s="29">
        <v>2069.0935870698645</v>
      </c>
      <c r="E17" s="29">
        <v>3404.421871741397</v>
      </c>
      <c r="F17" s="29">
        <v>100</v>
      </c>
      <c r="G17" s="31" t="s">
        <v>19</v>
      </c>
      <c r="H17" s="29" t="s">
        <v>19</v>
      </c>
      <c r="I17" s="29">
        <v>1204733</v>
      </c>
    </row>
    <row r="18" spans="1:9" s="100" customFormat="1" ht="11.25" customHeight="1">
      <c r="A18" s="178"/>
      <c r="B18" s="440" t="s">
        <v>29</v>
      </c>
      <c r="C18" s="440"/>
      <c r="D18" s="37">
        <v>2239.7677876916036</v>
      </c>
      <c r="E18" s="37">
        <v>5234.404719743767</v>
      </c>
      <c r="F18" s="37">
        <v>96.04419486385703</v>
      </c>
      <c r="G18" s="39" t="s">
        <v>19</v>
      </c>
      <c r="H18" s="37" t="s">
        <v>19</v>
      </c>
      <c r="I18" s="37">
        <v>7884386</v>
      </c>
    </row>
    <row r="19" spans="1:9" s="100" customFormat="1" ht="11.25" customHeight="1">
      <c r="A19" s="448"/>
      <c r="B19" s="448"/>
      <c r="C19" s="448"/>
      <c r="D19" s="448"/>
      <c r="E19" s="448"/>
      <c r="F19" s="448"/>
      <c r="G19" s="448"/>
      <c r="H19" s="448"/>
      <c r="I19" s="448"/>
    </row>
    <row r="20" spans="1:9" s="100" customFormat="1" ht="11.25" customHeight="1">
      <c r="A20" s="448" t="s">
        <v>30</v>
      </c>
      <c r="B20" s="448"/>
      <c r="C20" s="448"/>
      <c r="D20" s="25">
        <v>2594.793145267191</v>
      </c>
      <c r="E20" s="25">
        <v>5153.2607560753295</v>
      </c>
      <c r="F20" s="25">
        <v>84.87647803289691</v>
      </c>
      <c r="G20" s="27" t="s">
        <v>19</v>
      </c>
      <c r="H20" s="25" t="s">
        <v>19</v>
      </c>
      <c r="I20" s="25">
        <v>6805277</v>
      </c>
    </row>
    <row r="21" spans="1:9" s="100" customFormat="1" ht="11.25" customHeight="1">
      <c r="A21" s="177"/>
      <c r="B21" s="439" t="s">
        <v>31</v>
      </c>
      <c r="C21" s="439"/>
      <c r="D21" s="29">
        <v>2841.268621295831</v>
      </c>
      <c r="E21" s="29">
        <v>4671.881087393271</v>
      </c>
      <c r="F21" s="29">
        <v>82.34487739153016</v>
      </c>
      <c r="G21" s="31" t="s">
        <v>19</v>
      </c>
      <c r="H21" s="29" t="s">
        <v>19</v>
      </c>
      <c r="I21" s="29">
        <v>-1240792</v>
      </c>
    </row>
    <row r="22" spans="1:9" s="100" customFormat="1" ht="11.25" customHeight="1">
      <c r="A22" s="177"/>
      <c r="B22" s="439" t="s">
        <v>32</v>
      </c>
      <c r="C22" s="439"/>
      <c r="D22" s="29">
        <v>2452.3307871569136</v>
      </c>
      <c r="E22" s="29">
        <v>5491.944218021753</v>
      </c>
      <c r="F22" s="29">
        <v>82.05432036459308</v>
      </c>
      <c r="G22" s="31" t="s">
        <v>19</v>
      </c>
      <c r="H22" s="29" t="s">
        <v>19</v>
      </c>
      <c r="I22" s="29">
        <v>109194</v>
      </c>
    </row>
    <row r="23" spans="1:9" s="100" customFormat="1" ht="11.25" customHeight="1">
      <c r="A23" s="177"/>
      <c r="B23" s="439" t="s">
        <v>33</v>
      </c>
      <c r="C23" s="439"/>
      <c r="D23" s="29">
        <v>2136.4711608442503</v>
      </c>
      <c r="E23" s="29">
        <v>5269.409226710335</v>
      </c>
      <c r="F23" s="29">
        <v>92.23753672006085</v>
      </c>
      <c r="G23" s="31" t="s">
        <v>19</v>
      </c>
      <c r="H23" s="29" t="s">
        <v>19</v>
      </c>
      <c r="I23" s="29">
        <v>3572141</v>
      </c>
    </row>
    <row r="24" spans="1:9" s="100" customFormat="1" ht="11.25" customHeight="1">
      <c r="A24" s="177"/>
      <c r="B24" s="84"/>
      <c r="C24" s="81" t="s">
        <v>34</v>
      </c>
      <c r="D24" s="29">
        <v>2234.71973827699</v>
      </c>
      <c r="E24" s="29">
        <v>14239.19461286805</v>
      </c>
      <c r="F24" s="29">
        <v>100</v>
      </c>
      <c r="G24" s="31" t="s">
        <v>19</v>
      </c>
      <c r="H24" s="29" t="s">
        <v>19</v>
      </c>
      <c r="I24" s="29">
        <v>598714</v>
      </c>
    </row>
    <row r="25" spans="1:9" s="100" customFormat="1" ht="11.25" customHeight="1">
      <c r="A25" s="177"/>
      <c r="B25" s="83"/>
      <c r="C25" s="83" t="s">
        <v>35</v>
      </c>
      <c r="D25" s="29">
        <v>2127.5288337468983</v>
      </c>
      <c r="E25" s="29">
        <v>4453.002953846154</v>
      </c>
      <c r="F25" s="29">
        <v>91.6824854614865</v>
      </c>
      <c r="G25" s="31" t="s">
        <v>19</v>
      </c>
      <c r="H25" s="29" t="s">
        <v>19</v>
      </c>
      <c r="I25" s="29">
        <v>2973427</v>
      </c>
    </row>
    <row r="26" spans="1:9" s="100" customFormat="1" ht="11.25" customHeight="1">
      <c r="A26" s="177"/>
      <c r="B26" s="439" t="s">
        <v>36</v>
      </c>
      <c r="C26" s="439"/>
      <c r="D26" s="29">
        <v>2088.1851696103167</v>
      </c>
      <c r="E26" s="29">
        <v>8079.960389683209</v>
      </c>
      <c r="F26" s="29">
        <v>91.88724332161593</v>
      </c>
      <c r="G26" s="31" t="s">
        <v>19</v>
      </c>
      <c r="H26" s="29" t="s">
        <v>19</v>
      </c>
      <c r="I26" s="29">
        <v>591685</v>
      </c>
    </row>
    <row r="27" spans="1:9" s="100" customFormat="1" ht="11.25" customHeight="1">
      <c r="A27" s="177"/>
      <c r="B27" s="84"/>
      <c r="C27" s="81" t="s">
        <v>37</v>
      </c>
      <c r="D27" s="29">
        <v>1974.4796460176992</v>
      </c>
      <c r="E27" s="29">
        <v>10523.503530973452</v>
      </c>
      <c r="F27" s="29">
        <v>92.24586428720723</v>
      </c>
      <c r="G27" s="31" t="s">
        <v>19</v>
      </c>
      <c r="H27" s="29" t="s">
        <v>19</v>
      </c>
      <c r="I27" s="29">
        <v>374580</v>
      </c>
    </row>
    <row r="28" spans="1:9" s="100" customFormat="1" ht="11.25" customHeight="1">
      <c r="A28" s="177"/>
      <c r="B28" s="83"/>
      <c r="C28" s="83" t="s">
        <v>38</v>
      </c>
      <c r="D28" s="29">
        <v>2140.908699220353</v>
      </c>
      <c r="E28" s="29">
        <v>6946.926434140337</v>
      </c>
      <c r="F28" s="29">
        <v>91.76505264860764</v>
      </c>
      <c r="G28" s="31" t="s">
        <v>19</v>
      </c>
      <c r="H28" s="29" t="s">
        <v>19</v>
      </c>
      <c r="I28" s="29">
        <v>217105</v>
      </c>
    </row>
    <row r="29" spans="1:9" s="100" customFormat="1" ht="11.25" customHeight="1">
      <c r="A29" s="177"/>
      <c r="B29" s="439" t="s">
        <v>39</v>
      </c>
      <c r="C29" s="439"/>
      <c r="D29" s="29">
        <v>2174.2708860759494</v>
      </c>
      <c r="E29" s="29">
        <v>7818.202430379751</v>
      </c>
      <c r="F29" s="29">
        <v>99.40859753963952</v>
      </c>
      <c r="G29" s="31" t="s">
        <v>19</v>
      </c>
      <c r="H29" s="29" t="s">
        <v>19</v>
      </c>
      <c r="I29" s="29">
        <v>626355</v>
      </c>
    </row>
    <row r="30" spans="1:9" s="100" customFormat="1" ht="11.25" customHeight="1">
      <c r="A30" s="177"/>
      <c r="B30" s="439" t="s">
        <v>40</v>
      </c>
      <c r="C30" s="439"/>
      <c r="D30" s="29">
        <v>2228.4706914706917</v>
      </c>
      <c r="E30" s="29">
        <v>5862.105503685503</v>
      </c>
      <c r="F30" s="29">
        <v>97.85200710649335</v>
      </c>
      <c r="G30" s="31" t="s">
        <v>19</v>
      </c>
      <c r="H30" s="29" t="s">
        <v>19</v>
      </c>
      <c r="I30" s="29">
        <v>3146694</v>
      </c>
    </row>
    <row r="31" spans="1:9" s="100" customFormat="1" ht="11.25" customHeight="1">
      <c r="A31" s="177"/>
      <c r="B31" s="84"/>
      <c r="C31" s="81" t="s">
        <v>41</v>
      </c>
      <c r="D31" s="29">
        <v>2512.2906360424026</v>
      </c>
      <c r="E31" s="29">
        <v>1735.0125971731422</v>
      </c>
      <c r="F31" s="29">
        <v>100</v>
      </c>
      <c r="G31" s="31" t="s">
        <v>19</v>
      </c>
      <c r="H31" s="29" t="s">
        <v>19</v>
      </c>
      <c r="I31" s="29">
        <v>106308</v>
      </c>
    </row>
    <row r="32" spans="1:9" s="100" customFormat="1" ht="11.25" customHeight="1">
      <c r="A32" s="177"/>
      <c r="B32" s="84"/>
      <c r="C32" s="83" t="s">
        <v>42</v>
      </c>
      <c r="D32" s="29">
        <v>2304.8258928571427</v>
      </c>
      <c r="E32" s="29">
        <v>15739.506383928565</v>
      </c>
      <c r="F32" s="29">
        <v>95.83565570507206</v>
      </c>
      <c r="G32" s="31" t="s">
        <v>19</v>
      </c>
      <c r="H32" s="29" t="s">
        <v>19</v>
      </c>
      <c r="I32" s="29">
        <v>32796</v>
      </c>
    </row>
    <row r="33" spans="1:9" s="100" customFormat="1" ht="11.25" customHeight="1">
      <c r="A33" s="177"/>
      <c r="B33" s="84"/>
      <c r="C33" s="84" t="s">
        <v>43</v>
      </c>
      <c r="D33" s="37">
        <v>2192.255195599022</v>
      </c>
      <c r="E33" s="37">
        <v>5887.2474735126325</v>
      </c>
      <c r="F33" s="37">
        <v>97.72034244789742</v>
      </c>
      <c r="G33" s="39" t="s">
        <v>19</v>
      </c>
      <c r="H33" s="37" t="s">
        <v>19</v>
      </c>
      <c r="I33" s="37">
        <v>3007590</v>
      </c>
    </row>
    <row r="34" spans="1:9" s="100" customFormat="1" ht="11.25" customHeight="1">
      <c r="A34" s="448"/>
      <c r="B34" s="448"/>
      <c r="C34" s="448"/>
      <c r="D34" s="448"/>
      <c r="E34" s="448"/>
      <c r="F34" s="448"/>
      <c r="G34" s="448"/>
      <c r="H34" s="448"/>
      <c r="I34" s="448"/>
    </row>
    <row r="35" spans="1:9" s="100" customFormat="1" ht="11.25" customHeight="1">
      <c r="A35" s="448" t="s">
        <v>44</v>
      </c>
      <c r="B35" s="448"/>
      <c r="C35" s="448"/>
      <c r="D35" s="25">
        <v>2229.811233249348</v>
      </c>
      <c r="E35" s="25">
        <v>2799.2273990501462</v>
      </c>
      <c r="F35" s="25">
        <v>94.2287017563543</v>
      </c>
      <c r="G35" s="27" t="s">
        <v>19</v>
      </c>
      <c r="H35" s="25" t="s">
        <v>19</v>
      </c>
      <c r="I35" s="25">
        <v>9426554</v>
      </c>
    </row>
    <row r="36" spans="1:9" s="100" customFormat="1" ht="11.25" customHeight="1">
      <c r="A36" s="177"/>
      <c r="B36" s="439" t="s">
        <v>45</v>
      </c>
      <c r="C36" s="439"/>
      <c r="D36" s="29">
        <v>2228.313385867062</v>
      </c>
      <c r="E36" s="29">
        <v>2834.310552115848</v>
      </c>
      <c r="F36" s="29">
        <v>94.88597485103935</v>
      </c>
      <c r="G36" s="31" t="s">
        <v>19</v>
      </c>
      <c r="H36" s="29" t="s">
        <v>19</v>
      </c>
      <c r="I36" s="29">
        <v>8199908</v>
      </c>
    </row>
    <row r="37" spans="1:9" s="100" customFormat="1" ht="11.25" customHeight="1">
      <c r="A37" s="177"/>
      <c r="B37" s="443" t="s">
        <v>46</v>
      </c>
      <c r="C37" s="443"/>
      <c r="D37" s="37">
        <v>2239.969980912719</v>
      </c>
      <c r="E37" s="37">
        <v>2561.285334027416</v>
      </c>
      <c r="F37" s="37">
        <v>90.01191018387074</v>
      </c>
      <c r="G37" s="39" t="s">
        <v>19</v>
      </c>
      <c r="H37" s="37" t="s">
        <v>19</v>
      </c>
      <c r="I37" s="37">
        <v>1226646</v>
      </c>
    </row>
    <row r="38" spans="1:9" s="100" customFormat="1" ht="11.25" customHeight="1">
      <c r="A38" s="448"/>
      <c r="B38" s="448"/>
      <c r="C38" s="448"/>
      <c r="D38" s="448"/>
      <c r="E38" s="448"/>
      <c r="F38" s="448"/>
      <c r="G38" s="448"/>
      <c r="H38" s="448"/>
      <c r="I38" s="448"/>
    </row>
    <row r="39" spans="1:9" s="100" customFormat="1" ht="11.25" customHeight="1">
      <c r="A39" s="448" t="s">
        <v>47</v>
      </c>
      <c r="B39" s="448"/>
      <c r="C39" s="448"/>
      <c r="D39" s="25">
        <v>3700.6337410508063</v>
      </c>
      <c r="E39" s="25">
        <v>3836.39714024816</v>
      </c>
      <c r="F39" s="25">
        <v>76.83620243166112</v>
      </c>
      <c r="G39" s="27" t="s">
        <v>19</v>
      </c>
      <c r="H39" s="25" t="s">
        <v>19</v>
      </c>
      <c r="I39" s="25">
        <v>-33277010</v>
      </c>
    </row>
    <row r="40" spans="1:9" s="100" customFormat="1" ht="11.25" customHeight="1">
      <c r="A40" s="177"/>
      <c r="B40" s="439" t="s">
        <v>48</v>
      </c>
      <c r="C40" s="439"/>
      <c r="D40" s="29">
        <v>4173.2181455380105</v>
      </c>
      <c r="E40" s="29">
        <v>3421.1933076506075</v>
      </c>
      <c r="F40" s="29">
        <v>75.0614334348754</v>
      </c>
      <c r="G40" s="31" t="s">
        <v>19</v>
      </c>
      <c r="H40" s="29" t="s">
        <v>19</v>
      </c>
      <c r="I40" s="29">
        <v>-35354322</v>
      </c>
    </row>
    <row r="41" spans="1:9" s="100" customFormat="1" ht="11.25" customHeight="1">
      <c r="A41" s="178"/>
      <c r="B41" s="439" t="s">
        <v>49</v>
      </c>
      <c r="C41" s="439"/>
      <c r="D41" s="29">
        <v>2795.352481617647</v>
      </c>
      <c r="E41" s="29">
        <v>4987.156244310224</v>
      </c>
      <c r="F41" s="29">
        <v>84.55889849267993</v>
      </c>
      <c r="G41" s="31" t="s">
        <v>19</v>
      </c>
      <c r="H41" s="29" t="s">
        <v>19</v>
      </c>
      <c r="I41" s="29">
        <v>2242419</v>
      </c>
    </row>
    <row r="42" spans="1:9" s="100" customFormat="1" ht="11.25" customHeight="1">
      <c r="A42" s="178"/>
      <c r="B42" s="84"/>
      <c r="C42" s="81" t="s">
        <v>50</v>
      </c>
      <c r="D42" s="29">
        <v>3254.269712140175</v>
      </c>
      <c r="E42" s="29">
        <v>4799.379573574111</v>
      </c>
      <c r="F42" s="29">
        <v>79.02885633840756</v>
      </c>
      <c r="G42" s="31" t="s">
        <v>19</v>
      </c>
      <c r="H42" s="29" t="s">
        <v>19</v>
      </c>
      <c r="I42" s="29">
        <v>-332657</v>
      </c>
    </row>
    <row r="43" spans="1:9" s="100" customFormat="1" ht="11.25" customHeight="1">
      <c r="A43" s="178"/>
      <c r="B43" s="84"/>
      <c r="C43" s="81" t="s">
        <v>51</v>
      </c>
      <c r="D43" s="29">
        <v>2368.401898148148</v>
      </c>
      <c r="E43" s="29">
        <v>4321.779084259259</v>
      </c>
      <c r="F43" s="29">
        <v>91.87270683270148</v>
      </c>
      <c r="G43" s="31" t="s">
        <v>19</v>
      </c>
      <c r="H43" s="29" t="s">
        <v>19</v>
      </c>
      <c r="I43" s="29">
        <v>1841894</v>
      </c>
    </row>
    <row r="44" spans="1:9" s="100" customFormat="1" ht="11.25" customHeight="1">
      <c r="A44" s="178"/>
      <c r="B44" s="83"/>
      <c r="C44" s="83" t="s">
        <v>52</v>
      </c>
      <c r="D44" s="29">
        <v>2189.341067285383</v>
      </c>
      <c r="E44" s="29">
        <v>15760.408178654292</v>
      </c>
      <c r="F44" s="29">
        <v>100</v>
      </c>
      <c r="G44" s="31" t="s">
        <v>19</v>
      </c>
      <c r="H44" s="29" t="s">
        <v>19</v>
      </c>
      <c r="I44" s="29">
        <v>733182</v>
      </c>
    </row>
    <row r="45" spans="1:9" s="100" customFormat="1" ht="11.25" customHeight="1">
      <c r="A45" s="178"/>
      <c r="B45" s="439" t="s">
        <v>53</v>
      </c>
      <c r="C45" s="439"/>
      <c r="D45" s="29">
        <v>2723.8992393606777</v>
      </c>
      <c r="E45" s="29">
        <v>4303.622880319662</v>
      </c>
      <c r="F45" s="29">
        <v>81.2422858614405</v>
      </c>
      <c r="G45" s="31" t="s">
        <v>19</v>
      </c>
      <c r="H45" s="29" t="s">
        <v>19</v>
      </c>
      <c r="I45" s="29">
        <v>-165107</v>
      </c>
    </row>
    <row r="46" spans="1:9" s="100" customFormat="1" ht="11.25" customHeight="1">
      <c r="A46" s="178"/>
      <c r="B46" s="84"/>
      <c r="C46" s="81" t="s">
        <v>54</v>
      </c>
      <c r="D46" s="29">
        <v>2484.9981473857556</v>
      </c>
      <c r="E46" s="29">
        <v>6685.992750102923</v>
      </c>
      <c r="F46" s="29">
        <v>90.88583637986345</v>
      </c>
      <c r="G46" s="31" t="s">
        <v>19</v>
      </c>
      <c r="H46" s="29" t="s">
        <v>19</v>
      </c>
      <c r="I46" s="29">
        <v>808730</v>
      </c>
    </row>
    <row r="47" spans="1:9" s="100" customFormat="1" ht="11.25" customHeight="1">
      <c r="A47" s="178"/>
      <c r="B47" s="84"/>
      <c r="C47" s="81" t="s">
        <v>55</v>
      </c>
      <c r="D47" s="29">
        <v>2222.226203208556</v>
      </c>
      <c r="E47" s="29">
        <v>3556.0247771836002</v>
      </c>
      <c r="F47" s="29">
        <v>93.39217135756905</v>
      </c>
      <c r="G47" s="31" t="s">
        <v>19</v>
      </c>
      <c r="H47" s="29" t="s">
        <v>19</v>
      </c>
      <c r="I47" s="29">
        <v>766431</v>
      </c>
    </row>
    <row r="48" spans="1:9" s="100" customFormat="1" ht="11.25" customHeight="1">
      <c r="A48" s="178"/>
      <c r="B48" s="84"/>
      <c r="C48" s="84" t="s">
        <v>56</v>
      </c>
      <c r="D48" s="37">
        <v>2990.5038482682794</v>
      </c>
      <c r="E48" s="37">
        <v>4178.534444357182</v>
      </c>
      <c r="F48" s="37">
        <v>76.32767502049222</v>
      </c>
      <c r="G48" s="39" t="s">
        <v>19</v>
      </c>
      <c r="H48" s="37" t="s">
        <v>19</v>
      </c>
      <c r="I48" s="37">
        <v>-1740268</v>
      </c>
    </row>
    <row r="49" spans="1:9" s="100" customFormat="1" ht="11.25" customHeight="1">
      <c r="A49" s="461"/>
      <c r="B49" s="461"/>
      <c r="C49" s="461"/>
      <c r="D49" s="461"/>
      <c r="E49" s="461"/>
      <c r="F49" s="461"/>
      <c r="G49" s="461"/>
      <c r="H49" s="461"/>
      <c r="I49" s="461"/>
    </row>
    <row r="50" spans="1:9" s="100" customFormat="1" ht="11.25" customHeight="1">
      <c r="A50" s="448" t="s">
        <v>57</v>
      </c>
      <c r="B50" s="448"/>
      <c r="C50" s="448"/>
      <c r="D50" s="25">
        <v>2913.2525027808674</v>
      </c>
      <c r="E50" s="25">
        <v>2605.6940602585255</v>
      </c>
      <c r="F50" s="25">
        <v>84.2194176496623</v>
      </c>
      <c r="G50" s="27" t="s">
        <v>19</v>
      </c>
      <c r="H50" s="25" t="s">
        <v>19</v>
      </c>
      <c r="I50" s="25">
        <v>1397719</v>
      </c>
    </row>
    <row r="51" spans="1:9" s="100" customFormat="1" ht="11.25" customHeight="1">
      <c r="A51" s="178"/>
      <c r="B51" s="439" t="s">
        <v>58</v>
      </c>
      <c r="C51" s="439"/>
      <c r="D51" s="29">
        <v>2996.8826423049895</v>
      </c>
      <c r="E51" s="29">
        <v>2118.892137412834</v>
      </c>
      <c r="F51" s="29">
        <v>92.20689410730999</v>
      </c>
      <c r="G51" s="31" t="s">
        <v>19</v>
      </c>
      <c r="H51" s="29" t="s">
        <v>19</v>
      </c>
      <c r="I51" s="29">
        <v>-360673</v>
      </c>
    </row>
    <row r="52" spans="1:9" s="100" customFormat="1" ht="11.25" customHeight="1">
      <c r="A52" s="178"/>
      <c r="B52" s="439" t="s">
        <v>59</v>
      </c>
      <c r="C52" s="439"/>
      <c r="D52" s="29">
        <v>2898.862220877051</v>
      </c>
      <c r="E52" s="29">
        <v>2712.346301789077</v>
      </c>
      <c r="F52" s="29">
        <v>78.87663714102524</v>
      </c>
      <c r="G52" s="31" t="s">
        <v>19</v>
      </c>
      <c r="H52" s="29" t="s">
        <v>19</v>
      </c>
      <c r="I52" s="29">
        <v>1066084</v>
      </c>
    </row>
    <row r="53" spans="1:9" s="100" customFormat="1" ht="11.25" customHeight="1">
      <c r="A53" s="178"/>
      <c r="B53" s="443" t="s">
        <v>60</v>
      </c>
      <c r="C53" s="443"/>
      <c r="D53" s="37">
        <v>2626.8013821346303</v>
      </c>
      <c r="E53" s="37">
        <v>4098.895421039161</v>
      </c>
      <c r="F53" s="37">
        <v>85.6368349837035</v>
      </c>
      <c r="G53" s="39" t="s">
        <v>19</v>
      </c>
      <c r="H53" s="37" t="s">
        <v>19</v>
      </c>
      <c r="I53" s="37">
        <v>692308</v>
      </c>
    </row>
    <row r="54" spans="1:9" s="100" customFormat="1" ht="11.25" customHeight="1">
      <c r="A54" s="461"/>
      <c r="B54" s="461"/>
      <c r="C54" s="461"/>
      <c r="D54" s="461"/>
      <c r="E54" s="461"/>
      <c r="F54" s="461"/>
      <c r="G54" s="461"/>
      <c r="H54" s="461"/>
      <c r="I54" s="461"/>
    </row>
    <row r="55" spans="1:9" s="100" customFormat="1" ht="11.25" customHeight="1">
      <c r="A55" s="448" t="s">
        <v>296</v>
      </c>
      <c r="B55" s="448"/>
      <c r="C55" s="448"/>
      <c r="D55" s="25">
        <v>3014.402038475087</v>
      </c>
      <c r="E55" s="25">
        <v>3902.0372183029444</v>
      </c>
      <c r="F55" s="25">
        <v>81.90286888591893</v>
      </c>
      <c r="G55" s="27">
        <v>100</v>
      </c>
      <c r="H55" s="25" t="s">
        <v>19</v>
      </c>
      <c r="I55" s="25">
        <v>-62103</v>
      </c>
    </row>
    <row r="56" spans="1:9" s="100" customFormat="1" ht="11.25" customHeight="1">
      <c r="A56" s="438" t="s">
        <v>61</v>
      </c>
      <c r="B56" s="438"/>
      <c r="C56" s="438"/>
      <c r="D56" s="25">
        <v>2942.229067564723</v>
      </c>
      <c r="E56" s="25">
        <v>2375.2161359713746</v>
      </c>
      <c r="F56" s="25">
        <v>84.12231151833568</v>
      </c>
      <c r="G56" s="27" t="s">
        <v>19</v>
      </c>
      <c r="H56" s="25" t="s">
        <v>19</v>
      </c>
      <c r="I56" s="25">
        <v>1100040</v>
      </c>
    </row>
    <row r="57" spans="1:9" s="100" customFormat="1" ht="11.25" customHeight="1">
      <c r="A57" s="179"/>
      <c r="B57" s="180"/>
      <c r="C57" s="83" t="s">
        <v>62</v>
      </c>
      <c r="D57" s="29">
        <v>2030.0768509840675</v>
      </c>
      <c r="E57" s="29">
        <v>732.628809746954</v>
      </c>
      <c r="F57" s="29">
        <v>85</v>
      </c>
      <c r="G57" s="31">
        <v>84.47</v>
      </c>
      <c r="H57" s="29">
        <v>46</v>
      </c>
      <c r="I57" s="29">
        <v>109374</v>
      </c>
    </row>
    <row r="58" spans="1:9" s="100" customFormat="1" ht="11.25" customHeight="1">
      <c r="A58" s="179"/>
      <c r="B58" s="180"/>
      <c r="C58" s="81" t="s">
        <v>63</v>
      </c>
      <c r="D58" s="29">
        <v>3073.967425771116</v>
      </c>
      <c r="E58" s="29">
        <v>1880.0608388584599</v>
      </c>
      <c r="F58" s="29">
        <v>85</v>
      </c>
      <c r="G58" s="31">
        <v>103.92</v>
      </c>
      <c r="H58" s="29">
        <v>59</v>
      </c>
      <c r="I58" s="29">
        <v>-62343</v>
      </c>
    </row>
    <row r="59" spans="1:9" s="100" customFormat="1" ht="11.25" customHeight="1">
      <c r="A59" s="179"/>
      <c r="B59" s="180"/>
      <c r="C59" s="81" t="s">
        <v>64</v>
      </c>
      <c r="D59" s="29">
        <v>3154.994906621392</v>
      </c>
      <c r="E59" s="29">
        <v>265.3264855687605</v>
      </c>
      <c r="F59" s="29">
        <v>70</v>
      </c>
      <c r="G59" s="31">
        <v>110.07</v>
      </c>
      <c r="H59" s="29">
        <v>63</v>
      </c>
      <c r="I59" s="29">
        <v>-6621</v>
      </c>
    </row>
    <row r="60" spans="1:9" s="100" customFormat="1" ht="11.25" customHeight="1">
      <c r="A60" s="179"/>
      <c r="B60" s="180"/>
      <c r="C60" s="81" t="s">
        <v>65</v>
      </c>
      <c r="D60" s="29">
        <v>2528.1497326203207</v>
      </c>
      <c r="E60" s="29">
        <v>9341.417486631017</v>
      </c>
      <c r="F60" s="29">
        <v>100</v>
      </c>
      <c r="G60" s="31">
        <v>66.05</v>
      </c>
      <c r="H60" s="29">
        <v>34</v>
      </c>
      <c r="I60" s="29">
        <v>60782</v>
      </c>
    </row>
    <row r="61" spans="1:9" s="100" customFormat="1" ht="11.25" customHeight="1">
      <c r="A61" s="179"/>
      <c r="B61" s="180"/>
      <c r="C61" s="81" t="s">
        <v>66</v>
      </c>
      <c r="D61" s="29">
        <v>2232.936224489796</v>
      </c>
      <c r="E61" s="29">
        <v>9234.296530612242</v>
      </c>
      <c r="F61" s="29">
        <v>100</v>
      </c>
      <c r="G61" s="31">
        <v>63.58</v>
      </c>
      <c r="H61" s="29">
        <v>32</v>
      </c>
      <c r="I61" s="29">
        <v>109200</v>
      </c>
    </row>
    <row r="62" spans="1:9" s="100" customFormat="1" ht="11.25" customHeight="1">
      <c r="A62" s="179"/>
      <c r="B62" s="181"/>
      <c r="C62" s="57" t="s">
        <v>67</v>
      </c>
      <c r="D62" s="29">
        <v>2232.8142857142857</v>
      </c>
      <c r="E62" s="29">
        <v>8802.47022857143</v>
      </c>
      <c r="F62" s="29">
        <v>100</v>
      </c>
      <c r="G62" s="31">
        <v>67.5</v>
      </c>
      <c r="H62" s="29">
        <v>35</v>
      </c>
      <c r="I62" s="29">
        <v>225963</v>
      </c>
    </row>
    <row r="63" spans="1:9" s="100" customFormat="1" ht="11.25" customHeight="1">
      <c r="A63" s="179"/>
      <c r="B63" s="180"/>
      <c r="C63" s="81" t="s">
        <v>68</v>
      </c>
      <c r="D63" s="29">
        <v>2136.018493150685</v>
      </c>
      <c r="E63" s="29">
        <v>277.45826027397277</v>
      </c>
      <c r="F63" s="29">
        <v>85</v>
      </c>
      <c r="G63" s="31">
        <v>85.32</v>
      </c>
      <c r="H63" s="29">
        <v>47</v>
      </c>
      <c r="I63" s="29">
        <v>63960</v>
      </c>
    </row>
    <row r="64" spans="1:9" s="100" customFormat="1" ht="11.25" customHeight="1">
      <c r="A64" s="179"/>
      <c r="B64" s="180"/>
      <c r="C64" s="81" t="s">
        <v>69</v>
      </c>
      <c r="D64" s="29">
        <v>2898.9331831831832</v>
      </c>
      <c r="E64" s="29">
        <v>823.1303853853857</v>
      </c>
      <c r="F64" s="29">
        <v>77.5</v>
      </c>
      <c r="G64" s="31">
        <v>97.15</v>
      </c>
      <c r="H64" s="29">
        <v>55</v>
      </c>
      <c r="I64" s="29">
        <v>0</v>
      </c>
    </row>
    <row r="65" spans="1:9" s="100" customFormat="1" ht="11.25" customHeight="1">
      <c r="A65" s="179"/>
      <c r="B65" s="180"/>
      <c r="C65" s="81" t="s">
        <v>70</v>
      </c>
      <c r="D65" s="29">
        <v>3427.626409119696</v>
      </c>
      <c r="E65" s="29">
        <v>747.2867599746696</v>
      </c>
      <c r="F65" s="29">
        <v>95</v>
      </c>
      <c r="G65" s="31">
        <v>106.76</v>
      </c>
      <c r="H65" s="29">
        <v>61</v>
      </c>
      <c r="I65" s="29">
        <v>-1052645</v>
      </c>
    </row>
    <row r="66" spans="1:9" s="100" customFormat="1" ht="11.25" customHeight="1">
      <c r="A66" s="179"/>
      <c r="B66" s="180"/>
      <c r="C66" s="81" t="s">
        <v>71</v>
      </c>
      <c r="D66" s="29">
        <v>2063.9013565891473</v>
      </c>
      <c r="E66" s="29">
        <v>1591.8642868217057</v>
      </c>
      <c r="F66" s="29">
        <v>90</v>
      </c>
      <c r="G66" s="31">
        <v>85.03</v>
      </c>
      <c r="H66" s="29">
        <v>47</v>
      </c>
      <c r="I66" s="29">
        <v>438614</v>
      </c>
    </row>
    <row r="67" spans="1:9" s="100" customFormat="1" ht="11.25" customHeight="1">
      <c r="A67" s="179"/>
      <c r="B67" s="180"/>
      <c r="C67" s="81" t="s">
        <v>72</v>
      </c>
      <c r="D67" s="29">
        <v>2367.634747706422</v>
      </c>
      <c r="E67" s="29">
        <v>268.9201261467896</v>
      </c>
      <c r="F67" s="29">
        <v>70</v>
      </c>
      <c r="G67" s="31">
        <v>86.5</v>
      </c>
      <c r="H67" s="29">
        <v>48</v>
      </c>
      <c r="I67" s="29">
        <v>0</v>
      </c>
    </row>
    <row r="68" spans="1:9" s="100" customFormat="1" ht="11.25" customHeight="1">
      <c r="A68" s="179"/>
      <c r="B68" s="180"/>
      <c r="C68" s="81" t="s">
        <v>73</v>
      </c>
      <c r="D68" s="29">
        <v>2174.435483870968</v>
      </c>
      <c r="E68" s="29">
        <v>4202.140038709678</v>
      </c>
      <c r="F68" s="29">
        <v>90</v>
      </c>
      <c r="G68" s="31">
        <v>110.7</v>
      </c>
      <c r="H68" s="29">
        <v>64</v>
      </c>
      <c r="I68" s="29">
        <v>150721</v>
      </c>
    </row>
    <row r="69" spans="1:9" s="100" customFormat="1" ht="11.25" customHeight="1">
      <c r="A69" s="179"/>
      <c r="B69" s="180"/>
      <c r="C69" s="81" t="s">
        <v>74</v>
      </c>
      <c r="D69" s="29">
        <v>4083.110222480733</v>
      </c>
      <c r="E69" s="29">
        <v>3078.0876559546305</v>
      </c>
      <c r="F69" s="29">
        <v>75</v>
      </c>
      <c r="G69" s="31">
        <v>111.11</v>
      </c>
      <c r="H69" s="29">
        <v>64</v>
      </c>
      <c r="I69" s="29">
        <v>-334928</v>
      </c>
    </row>
    <row r="70" spans="1:9" s="100" customFormat="1" ht="11.25" customHeight="1">
      <c r="A70" s="179"/>
      <c r="B70" s="180"/>
      <c r="C70" s="81" t="s">
        <v>75</v>
      </c>
      <c r="D70" s="29">
        <v>2282.6414473684213</v>
      </c>
      <c r="E70" s="29">
        <v>7786.3988157894755</v>
      </c>
      <c r="F70" s="29">
        <v>100</v>
      </c>
      <c r="G70" s="31">
        <v>78.29</v>
      </c>
      <c r="H70" s="29">
        <v>42</v>
      </c>
      <c r="I70" s="29">
        <v>169387</v>
      </c>
    </row>
    <row r="71" spans="1:9" s="100" customFormat="1" ht="11.25" customHeight="1">
      <c r="A71" s="179"/>
      <c r="B71" s="180"/>
      <c r="C71" s="81" t="s">
        <v>76</v>
      </c>
      <c r="D71" s="29">
        <v>2413.78087927425</v>
      </c>
      <c r="E71" s="29">
        <v>3400.9665294254482</v>
      </c>
      <c r="F71" s="29">
        <v>90</v>
      </c>
      <c r="G71" s="31">
        <v>90.84</v>
      </c>
      <c r="H71" s="29">
        <v>51</v>
      </c>
      <c r="I71" s="29">
        <v>417726</v>
      </c>
    </row>
    <row r="72" spans="1:9" s="100" customFormat="1" ht="11.25" customHeight="1">
      <c r="A72" s="179"/>
      <c r="B72" s="180"/>
      <c r="C72" s="81" t="s">
        <v>77</v>
      </c>
      <c r="D72" s="29">
        <v>2419.4877697841725</v>
      </c>
      <c r="E72" s="29">
        <v>3469.8277553956837</v>
      </c>
      <c r="F72" s="29">
        <v>95</v>
      </c>
      <c r="G72" s="31">
        <v>86.23</v>
      </c>
      <c r="H72" s="29">
        <v>47</v>
      </c>
      <c r="I72" s="29">
        <v>114938</v>
      </c>
    </row>
    <row r="73" spans="1:9" s="100" customFormat="1" ht="11.25" customHeight="1">
      <c r="A73" s="179"/>
      <c r="B73" s="180"/>
      <c r="C73" s="81" t="s">
        <v>78</v>
      </c>
      <c r="D73" s="29">
        <v>2047.8194444444443</v>
      </c>
      <c r="E73" s="29">
        <v>9322.311805555555</v>
      </c>
      <c r="F73" s="29">
        <v>100</v>
      </c>
      <c r="G73" s="31">
        <v>53.04</v>
      </c>
      <c r="H73" s="29">
        <v>25</v>
      </c>
      <c r="I73" s="29">
        <v>144680</v>
      </c>
    </row>
    <row r="74" spans="1:9" s="100" customFormat="1" ht="11.25" customHeight="1">
      <c r="A74" s="179"/>
      <c r="B74" s="180"/>
      <c r="C74" s="81" t="s">
        <v>79</v>
      </c>
      <c r="D74" s="29">
        <v>2720.7124792703153</v>
      </c>
      <c r="E74" s="29">
        <v>-96.86419154228857</v>
      </c>
      <c r="F74" s="29">
        <v>75</v>
      </c>
      <c r="G74" s="31">
        <v>100.76</v>
      </c>
      <c r="H74" s="29">
        <v>57</v>
      </c>
      <c r="I74" s="29">
        <v>0</v>
      </c>
    </row>
    <row r="75" spans="1:9" s="100" customFormat="1" ht="11.25" customHeight="1">
      <c r="A75" s="179"/>
      <c r="B75" s="180"/>
      <c r="C75" s="81" t="s">
        <v>80</v>
      </c>
      <c r="D75" s="29">
        <v>2938.459618208517</v>
      </c>
      <c r="E75" s="29">
        <v>6365.525139500734</v>
      </c>
      <c r="F75" s="29">
        <v>90</v>
      </c>
      <c r="G75" s="31">
        <v>94.24</v>
      </c>
      <c r="H75" s="29">
        <v>53</v>
      </c>
      <c r="I75" s="29">
        <v>19772</v>
      </c>
    </row>
    <row r="76" spans="1:9" s="100" customFormat="1" ht="11.25" customHeight="1">
      <c r="A76" s="179"/>
      <c r="B76" s="180"/>
      <c r="C76" s="81" t="s">
        <v>81</v>
      </c>
      <c r="D76" s="29">
        <v>2083.1190874843032</v>
      </c>
      <c r="E76" s="29">
        <v>4313.847584763501</v>
      </c>
      <c r="F76" s="29">
        <v>85</v>
      </c>
      <c r="G76" s="31">
        <v>85.16</v>
      </c>
      <c r="H76" s="29">
        <v>47</v>
      </c>
      <c r="I76" s="29">
        <v>371031</v>
      </c>
    </row>
    <row r="77" spans="1:9" s="100" customFormat="1" ht="11.25" customHeight="1">
      <c r="A77" s="179"/>
      <c r="B77" s="180"/>
      <c r="C77" s="81" t="s">
        <v>82</v>
      </c>
      <c r="D77" s="29">
        <v>2471.950943396226</v>
      </c>
      <c r="E77" s="29">
        <v>12479.201849056602</v>
      </c>
      <c r="F77" s="29">
        <v>100</v>
      </c>
      <c r="G77" s="31">
        <v>62.69</v>
      </c>
      <c r="H77" s="29">
        <v>32</v>
      </c>
      <c r="I77" s="29">
        <v>36745</v>
      </c>
    </row>
    <row r="78" spans="1:9" s="100" customFormat="1" ht="11.25" customHeight="1">
      <c r="A78" s="179"/>
      <c r="B78" s="180"/>
      <c r="C78" s="81" t="s">
        <v>83</v>
      </c>
      <c r="D78" s="29">
        <v>3003.5085815244825</v>
      </c>
      <c r="E78" s="29">
        <v>800.7058808682482</v>
      </c>
      <c r="F78" s="29">
        <v>70</v>
      </c>
      <c r="G78" s="31">
        <v>105.93</v>
      </c>
      <c r="H78" s="29">
        <v>61</v>
      </c>
      <c r="I78" s="29">
        <v>-212905</v>
      </c>
    </row>
    <row r="79" spans="1:9" s="100" customFormat="1" ht="11.25" customHeight="1">
      <c r="A79" s="179"/>
      <c r="B79" s="180"/>
      <c r="C79" s="81" t="s">
        <v>84</v>
      </c>
      <c r="D79" s="29">
        <v>3719.701219512195</v>
      </c>
      <c r="E79" s="29">
        <v>463.2319024390249</v>
      </c>
      <c r="F79" s="29">
        <v>75</v>
      </c>
      <c r="G79" s="31">
        <v>100.09</v>
      </c>
      <c r="H79" s="29">
        <v>57</v>
      </c>
      <c r="I79" s="29">
        <v>0</v>
      </c>
    </row>
    <row r="80" spans="1:9" s="100" customFormat="1" ht="11.25" customHeight="1">
      <c r="A80" s="179"/>
      <c r="B80" s="180"/>
      <c r="C80" s="180" t="s">
        <v>85</v>
      </c>
      <c r="D80" s="37">
        <v>2587.3711212976023</v>
      </c>
      <c r="E80" s="37">
        <v>4285.920493653033</v>
      </c>
      <c r="F80" s="37">
        <v>95</v>
      </c>
      <c r="G80" s="39">
        <v>91.1</v>
      </c>
      <c r="H80" s="37">
        <v>51</v>
      </c>
      <c r="I80" s="37">
        <v>336589</v>
      </c>
    </row>
    <row r="81" spans="1:9" s="100" customFormat="1" ht="11.25" customHeight="1">
      <c r="A81" s="461"/>
      <c r="B81" s="461"/>
      <c r="C81" s="461"/>
      <c r="D81" s="461"/>
      <c r="E81" s="461"/>
      <c r="F81" s="461"/>
      <c r="G81" s="461"/>
      <c r="H81" s="461"/>
      <c r="I81" s="461"/>
    </row>
    <row r="82" spans="1:9" s="100" customFormat="1" ht="11.25" customHeight="1">
      <c r="A82" s="448" t="s">
        <v>86</v>
      </c>
      <c r="B82" s="448"/>
      <c r="C82" s="448"/>
      <c r="D82" s="25">
        <v>3670.724589590037</v>
      </c>
      <c r="E82" s="25">
        <v>3874.5313098855922</v>
      </c>
      <c r="F82" s="25">
        <v>76.98545381502004</v>
      </c>
      <c r="G82" s="27" t="s">
        <v>19</v>
      </c>
      <c r="H82" s="25" t="s">
        <v>19</v>
      </c>
      <c r="I82" s="25">
        <v>-33498774</v>
      </c>
    </row>
    <row r="83" spans="1:9" s="100" customFormat="1" ht="11.25" customHeight="1">
      <c r="A83" s="179"/>
      <c r="B83" s="180"/>
      <c r="C83" s="83" t="s">
        <v>87</v>
      </c>
      <c r="D83" s="29">
        <v>2503.1634590034273</v>
      </c>
      <c r="E83" s="29">
        <v>4742.122747165833</v>
      </c>
      <c r="F83" s="29">
        <v>85</v>
      </c>
      <c r="G83" s="31">
        <v>98.78</v>
      </c>
      <c r="H83" s="29">
        <v>56</v>
      </c>
      <c r="I83" s="29">
        <v>106895</v>
      </c>
    </row>
    <row r="84" spans="1:9" s="100" customFormat="1" ht="11.25" customHeight="1">
      <c r="A84" s="179"/>
      <c r="B84" s="180"/>
      <c r="C84" s="83" t="s">
        <v>88</v>
      </c>
      <c r="D84" s="29">
        <v>2493.996632996633</v>
      </c>
      <c r="E84" s="29">
        <v>5527.938468013469</v>
      </c>
      <c r="F84" s="29">
        <v>90</v>
      </c>
      <c r="G84" s="31">
        <v>82.59</v>
      </c>
      <c r="H84" s="29">
        <v>45</v>
      </c>
      <c r="I84" s="29">
        <v>557006</v>
      </c>
    </row>
    <row r="85" spans="1:9" s="100" customFormat="1" ht="11.25" customHeight="1">
      <c r="A85" s="179"/>
      <c r="B85" s="180"/>
      <c r="C85" s="81" t="s">
        <v>89</v>
      </c>
      <c r="D85" s="29">
        <v>2104.2636363636366</v>
      </c>
      <c r="E85" s="29">
        <v>3925.793345454546</v>
      </c>
      <c r="F85" s="29">
        <v>90</v>
      </c>
      <c r="G85" s="31">
        <v>91.37</v>
      </c>
      <c r="H85" s="29">
        <v>51</v>
      </c>
      <c r="I85" s="29">
        <v>-2028</v>
      </c>
    </row>
    <row r="86" spans="1:9" s="100" customFormat="1" ht="11.25" customHeight="1">
      <c r="A86" s="179"/>
      <c r="B86" s="180"/>
      <c r="C86" s="81" t="s">
        <v>90</v>
      </c>
      <c r="D86" s="29">
        <v>1959.8823529411766</v>
      </c>
      <c r="E86" s="29">
        <v>2733.506202270382</v>
      </c>
      <c r="F86" s="29">
        <v>100</v>
      </c>
      <c r="G86" s="31">
        <v>83.28</v>
      </c>
      <c r="H86" s="29">
        <v>46</v>
      </c>
      <c r="I86" s="29">
        <v>486230</v>
      </c>
    </row>
    <row r="87" spans="1:9" s="100" customFormat="1" ht="11.25" customHeight="1">
      <c r="A87" s="179"/>
      <c r="B87" s="180"/>
      <c r="C87" s="81" t="s">
        <v>91</v>
      </c>
      <c r="D87" s="29">
        <v>2282.0335689045937</v>
      </c>
      <c r="E87" s="29">
        <v>2698.134063604241</v>
      </c>
      <c r="F87" s="29">
        <v>100</v>
      </c>
      <c r="G87" s="31">
        <v>72.29</v>
      </c>
      <c r="H87" s="29">
        <v>38</v>
      </c>
      <c r="I87" s="29">
        <v>45707</v>
      </c>
    </row>
    <row r="88" spans="1:9" s="100" customFormat="1" ht="11.25" customHeight="1">
      <c r="A88" s="179"/>
      <c r="B88" s="180"/>
      <c r="C88" s="81" t="s">
        <v>92</v>
      </c>
      <c r="D88" s="29">
        <v>3519.911414982164</v>
      </c>
      <c r="E88" s="29">
        <v>8653.882479191436</v>
      </c>
      <c r="F88" s="29">
        <v>85</v>
      </c>
      <c r="G88" s="31">
        <v>119.23</v>
      </c>
      <c r="H88" s="29">
        <v>69</v>
      </c>
      <c r="I88" s="29">
        <v>-161437</v>
      </c>
    </row>
    <row r="89" spans="1:9" s="100" customFormat="1" ht="11.25" customHeight="1">
      <c r="A89" s="179"/>
      <c r="B89" s="180"/>
      <c r="C89" s="81" t="s">
        <v>93</v>
      </c>
      <c r="D89" s="29">
        <v>2610.4584615384615</v>
      </c>
      <c r="E89" s="29">
        <v>4165.971607692309</v>
      </c>
      <c r="F89" s="29">
        <v>85</v>
      </c>
      <c r="G89" s="31">
        <v>101.2</v>
      </c>
      <c r="H89" s="29">
        <v>57</v>
      </c>
      <c r="I89" s="29">
        <v>65089</v>
      </c>
    </row>
    <row r="90" spans="1:9" s="100" customFormat="1" ht="11.25" customHeight="1">
      <c r="A90" s="179"/>
      <c r="B90" s="180"/>
      <c r="C90" s="81" t="s">
        <v>94</v>
      </c>
      <c r="D90" s="29">
        <v>2157.109947643979</v>
      </c>
      <c r="E90" s="29">
        <v>3290.013996509598</v>
      </c>
      <c r="F90" s="29">
        <v>100</v>
      </c>
      <c r="G90" s="31">
        <v>73.27</v>
      </c>
      <c r="H90" s="29">
        <v>39</v>
      </c>
      <c r="I90" s="29">
        <v>265325</v>
      </c>
    </row>
    <row r="91" spans="1:9" s="100" customFormat="1" ht="11.25" customHeight="1">
      <c r="A91" s="179"/>
      <c r="B91" s="180"/>
      <c r="C91" s="81" t="s">
        <v>95</v>
      </c>
      <c r="D91" s="29">
        <v>2730.311501597444</v>
      </c>
      <c r="E91" s="29">
        <v>4486.916869009584</v>
      </c>
      <c r="F91" s="29">
        <v>100</v>
      </c>
      <c r="G91" s="31">
        <v>74.76</v>
      </c>
      <c r="H91" s="29">
        <v>40</v>
      </c>
      <c r="I91" s="29">
        <v>213248</v>
      </c>
    </row>
    <row r="92" spans="1:9" s="100" customFormat="1" ht="11.25" customHeight="1">
      <c r="A92" s="179"/>
      <c r="B92" s="180"/>
      <c r="C92" s="81" t="s">
        <v>96</v>
      </c>
      <c r="D92" s="29">
        <v>4925.049049933717</v>
      </c>
      <c r="E92" s="29">
        <v>-95.67629695094949</v>
      </c>
      <c r="F92" s="29">
        <v>65</v>
      </c>
      <c r="G92" s="31">
        <v>138.87</v>
      </c>
      <c r="H92" s="29">
        <v>70</v>
      </c>
      <c r="I92" s="29">
        <v>-2136764</v>
      </c>
    </row>
    <row r="93" spans="1:9" s="100" customFormat="1" ht="11.25" customHeight="1">
      <c r="A93" s="179"/>
      <c r="B93" s="180"/>
      <c r="C93" s="81" t="s">
        <v>97</v>
      </c>
      <c r="D93" s="29">
        <v>1849.4974003466205</v>
      </c>
      <c r="E93" s="29">
        <v>4236.617677642982</v>
      </c>
      <c r="F93" s="29">
        <v>95</v>
      </c>
      <c r="G93" s="31">
        <v>81.8</v>
      </c>
      <c r="H93" s="29">
        <v>45</v>
      </c>
      <c r="I93" s="29">
        <v>128122</v>
      </c>
    </row>
    <row r="94" spans="1:9" s="100" customFormat="1" ht="11.25" customHeight="1">
      <c r="A94" s="179"/>
      <c r="B94" s="180"/>
      <c r="C94" s="81" t="s">
        <v>98</v>
      </c>
      <c r="D94" s="29">
        <v>3963.4602864583335</v>
      </c>
      <c r="E94" s="29">
        <v>7847.029179687502</v>
      </c>
      <c r="F94" s="29">
        <v>75</v>
      </c>
      <c r="G94" s="31">
        <v>116.46</v>
      </c>
      <c r="H94" s="29">
        <v>68</v>
      </c>
      <c r="I94" s="29">
        <v>-266050</v>
      </c>
    </row>
    <row r="95" spans="1:9" s="100" customFormat="1" ht="11.25" customHeight="1">
      <c r="A95" s="179"/>
      <c r="B95" s="180"/>
      <c r="C95" s="81" t="s">
        <v>99</v>
      </c>
      <c r="D95" s="29">
        <v>1981.190082644628</v>
      </c>
      <c r="E95" s="29">
        <v>18271.73140495868</v>
      </c>
      <c r="F95" s="29">
        <v>100</v>
      </c>
      <c r="G95" s="31">
        <v>52.72</v>
      </c>
      <c r="H95" s="29">
        <v>25</v>
      </c>
      <c r="I95" s="29">
        <v>100768</v>
      </c>
    </row>
    <row r="96" spans="1:9" s="100" customFormat="1" ht="11.25" customHeight="1">
      <c r="A96" s="179"/>
      <c r="B96" s="180"/>
      <c r="C96" s="81" t="s">
        <v>100</v>
      </c>
      <c r="D96" s="29">
        <v>2831.9336188436832</v>
      </c>
      <c r="E96" s="29">
        <v>4536.963854389722</v>
      </c>
      <c r="F96" s="29">
        <v>95</v>
      </c>
      <c r="G96" s="31">
        <v>100.09</v>
      </c>
      <c r="H96" s="29">
        <v>57</v>
      </c>
      <c r="I96" s="29">
        <v>13063</v>
      </c>
    </row>
    <row r="97" spans="1:9" s="100" customFormat="1" ht="11.25" customHeight="1">
      <c r="A97" s="179"/>
      <c r="B97" s="180"/>
      <c r="C97" s="81" t="s">
        <v>101</v>
      </c>
      <c r="D97" s="29">
        <v>2775.920930232558</v>
      </c>
      <c r="E97" s="29">
        <v>9342.80389147287</v>
      </c>
      <c r="F97" s="29">
        <v>100</v>
      </c>
      <c r="G97" s="31">
        <v>83.6</v>
      </c>
      <c r="H97" s="29">
        <v>46</v>
      </c>
      <c r="I97" s="29">
        <v>42679</v>
      </c>
    </row>
    <row r="98" spans="1:9" s="100" customFormat="1" ht="11.25" customHeight="1">
      <c r="A98" s="179"/>
      <c r="B98" s="180"/>
      <c r="C98" s="81" t="s">
        <v>102</v>
      </c>
      <c r="D98" s="29">
        <v>5793.16090712743</v>
      </c>
      <c r="E98" s="29">
        <v>-732.3339524838022</v>
      </c>
      <c r="F98" s="29">
        <v>60</v>
      </c>
      <c r="G98" s="31">
        <v>272.38</v>
      </c>
      <c r="H98" s="29">
        <v>70</v>
      </c>
      <c r="I98" s="29">
        <v>-2857272</v>
      </c>
    </row>
    <row r="99" spans="1:9" s="100" customFormat="1" ht="11.25" customHeight="1">
      <c r="A99" s="179"/>
      <c r="B99" s="180"/>
      <c r="C99" s="81" t="s">
        <v>103</v>
      </c>
      <c r="D99" s="29">
        <v>2809.3633032694474</v>
      </c>
      <c r="E99" s="29">
        <v>7939.678286358511</v>
      </c>
      <c r="F99" s="29">
        <v>95</v>
      </c>
      <c r="G99" s="31">
        <v>82.5</v>
      </c>
      <c r="H99" s="29">
        <v>45</v>
      </c>
      <c r="I99" s="29">
        <v>89967</v>
      </c>
    </row>
    <row r="100" spans="1:9" s="100" customFormat="1" ht="11.25" customHeight="1">
      <c r="A100" s="179"/>
      <c r="B100" s="180"/>
      <c r="C100" s="81" t="s">
        <v>104</v>
      </c>
      <c r="D100" s="29">
        <v>1984.3970814132103</v>
      </c>
      <c r="E100" s="29">
        <v>7926.146082949308</v>
      </c>
      <c r="F100" s="29">
        <v>100</v>
      </c>
      <c r="G100" s="31">
        <v>67.46</v>
      </c>
      <c r="H100" s="29">
        <v>35</v>
      </c>
      <c r="I100" s="29">
        <v>379295</v>
      </c>
    </row>
    <row r="101" spans="1:9" s="100" customFormat="1" ht="11.25" customHeight="1">
      <c r="A101" s="179"/>
      <c r="B101" s="180"/>
      <c r="C101" s="81" t="s">
        <v>105</v>
      </c>
      <c r="D101" s="29">
        <v>2441.0917405764967</v>
      </c>
      <c r="E101" s="29">
        <v>4784.818370288248</v>
      </c>
      <c r="F101" s="29">
        <v>85</v>
      </c>
      <c r="G101" s="31">
        <v>100.22</v>
      </c>
      <c r="H101" s="29">
        <v>57</v>
      </c>
      <c r="I101" s="29">
        <v>93815</v>
      </c>
    </row>
    <row r="102" spans="1:9" s="100" customFormat="1" ht="11.25" customHeight="1">
      <c r="A102" s="179"/>
      <c r="B102" s="180"/>
      <c r="C102" s="81" t="s">
        <v>106</v>
      </c>
      <c r="D102" s="29">
        <v>2133.1409351565944</v>
      </c>
      <c r="E102" s="29">
        <v>3737.764038376709</v>
      </c>
      <c r="F102" s="29">
        <v>95</v>
      </c>
      <c r="G102" s="31">
        <v>79.78</v>
      </c>
      <c r="H102" s="29">
        <v>43</v>
      </c>
      <c r="I102" s="29">
        <v>1141930</v>
      </c>
    </row>
    <row r="103" spans="1:9" s="100" customFormat="1" ht="11.25" customHeight="1">
      <c r="A103" s="179"/>
      <c r="B103" s="180"/>
      <c r="C103" s="81" t="s">
        <v>107</v>
      </c>
      <c r="D103" s="29">
        <v>4256.261121856866</v>
      </c>
      <c r="E103" s="29">
        <v>3578.898104448742</v>
      </c>
      <c r="F103" s="29">
        <v>90</v>
      </c>
      <c r="G103" s="31">
        <v>112.4</v>
      </c>
      <c r="H103" s="29">
        <v>65</v>
      </c>
      <c r="I103" s="29">
        <v>47724</v>
      </c>
    </row>
    <row r="104" spans="1:9" s="100" customFormat="1" ht="11.25" customHeight="1">
      <c r="A104" s="179"/>
      <c r="B104" s="180"/>
      <c r="C104" s="81" t="s">
        <v>108</v>
      </c>
      <c r="D104" s="29">
        <v>4593.240909090909</v>
      </c>
      <c r="E104" s="29">
        <v>793.2926363636356</v>
      </c>
      <c r="F104" s="29">
        <v>70</v>
      </c>
      <c r="G104" s="31">
        <v>127.33</v>
      </c>
      <c r="H104" s="29">
        <v>70</v>
      </c>
      <c r="I104" s="29">
        <v>-49274</v>
      </c>
    </row>
    <row r="105" spans="1:9" s="100" customFormat="1" ht="11.25" customHeight="1">
      <c r="A105" s="179"/>
      <c r="B105" s="180"/>
      <c r="C105" s="81" t="s">
        <v>109</v>
      </c>
      <c r="D105" s="29">
        <v>3552.2848920863307</v>
      </c>
      <c r="E105" s="29">
        <v>8642.615107913667</v>
      </c>
      <c r="F105" s="29">
        <v>95</v>
      </c>
      <c r="G105" s="31">
        <v>105.44</v>
      </c>
      <c r="H105" s="29">
        <v>60</v>
      </c>
      <c r="I105" s="29">
        <v>-2650</v>
      </c>
    </row>
    <row r="106" spans="1:9" s="100" customFormat="1" ht="11.25" customHeight="1">
      <c r="A106" s="179"/>
      <c r="B106" s="180"/>
      <c r="C106" s="81" t="s">
        <v>110</v>
      </c>
      <c r="D106" s="29">
        <v>2434.4173586927404</v>
      </c>
      <c r="E106" s="29">
        <v>5507.405421912671</v>
      </c>
      <c r="F106" s="29">
        <v>85</v>
      </c>
      <c r="G106" s="31">
        <v>89.88</v>
      </c>
      <c r="H106" s="29">
        <v>50</v>
      </c>
      <c r="I106" s="29">
        <v>298085</v>
      </c>
    </row>
    <row r="107" spans="1:9" s="100" customFormat="1" ht="11.25" customHeight="1">
      <c r="A107" s="179"/>
      <c r="B107" s="180"/>
      <c r="C107" s="81" t="s">
        <v>111</v>
      </c>
      <c r="D107" s="29">
        <v>2876.401639344262</v>
      </c>
      <c r="E107" s="29">
        <v>24464.894754098365</v>
      </c>
      <c r="F107" s="29">
        <v>100</v>
      </c>
      <c r="G107" s="31">
        <v>56.71</v>
      </c>
      <c r="H107" s="29">
        <v>28</v>
      </c>
      <c r="I107" s="29">
        <v>76663</v>
      </c>
    </row>
    <row r="108" spans="1:9" s="100" customFormat="1" ht="11.25" customHeight="1">
      <c r="A108" s="179"/>
      <c r="B108" s="180"/>
      <c r="C108" s="81" t="s">
        <v>112</v>
      </c>
      <c r="D108" s="29">
        <v>2287.5098039215686</v>
      </c>
      <c r="E108" s="29">
        <v>23424.39009803921</v>
      </c>
      <c r="F108" s="29">
        <v>100</v>
      </c>
      <c r="G108" s="31">
        <v>55.83</v>
      </c>
      <c r="H108" s="29">
        <v>27</v>
      </c>
      <c r="I108" s="29">
        <v>79942</v>
      </c>
    </row>
    <row r="109" spans="1:9" s="100" customFormat="1" ht="11.25" customHeight="1">
      <c r="A109" s="179"/>
      <c r="B109" s="180"/>
      <c r="C109" s="81" t="s">
        <v>113</v>
      </c>
      <c r="D109" s="29">
        <v>4720.25831726133</v>
      </c>
      <c r="E109" s="29">
        <v>4792.434961427195</v>
      </c>
      <c r="F109" s="29">
        <v>72</v>
      </c>
      <c r="G109" s="31">
        <v>132.97</v>
      </c>
      <c r="H109" s="29">
        <v>70</v>
      </c>
      <c r="I109" s="29">
        <v>-1683075</v>
      </c>
    </row>
    <row r="110" spans="1:9" s="100" customFormat="1" ht="11.25" customHeight="1">
      <c r="A110" s="179"/>
      <c r="B110" s="180"/>
      <c r="C110" s="81" t="s">
        <v>114</v>
      </c>
      <c r="D110" s="29">
        <v>3806.8308736717827</v>
      </c>
      <c r="E110" s="29">
        <v>5676.633335301062</v>
      </c>
      <c r="F110" s="29">
        <v>70</v>
      </c>
      <c r="G110" s="31">
        <v>125.07</v>
      </c>
      <c r="H110" s="29">
        <v>70</v>
      </c>
      <c r="I110" s="29">
        <v>-292134</v>
      </c>
    </row>
    <row r="111" spans="1:9" s="100" customFormat="1" ht="11.25" customHeight="1">
      <c r="A111" s="179"/>
      <c r="B111" s="180"/>
      <c r="C111" s="81" t="s">
        <v>115</v>
      </c>
      <c r="D111" s="29">
        <v>1704.6107142857143</v>
      </c>
      <c r="E111" s="29">
        <v>15903.03057142857</v>
      </c>
      <c r="F111" s="29">
        <v>100</v>
      </c>
      <c r="G111" s="31">
        <v>55.94</v>
      </c>
      <c r="H111" s="29">
        <v>27</v>
      </c>
      <c r="I111" s="29">
        <v>71434</v>
      </c>
    </row>
    <row r="112" spans="1:9" s="100" customFormat="1" ht="11.25" customHeight="1">
      <c r="A112" s="179"/>
      <c r="B112" s="180"/>
      <c r="C112" s="81" t="s">
        <v>116</v>
      </c>
      <c r="D112" s="29">
        <v>2720.9</v>
      </c>
      <c r="E112" s="29">
        <v>-411.81170059880264</v>
      </c>
      <c r="F112" s="29">
        <v>95</v>
      </c>
      <c r="G112" s="31">
        <v>99.29</v>
      </c>
      <c r="H112" s="29">
        <v>56</v>
      </c>
      <c r="I112" s="29">
        <v>-318908</v>
      </c>
    </row>
    <row r="113" spans="1:9" s="100" customFormat="1" ht="11.25" customHeight="1">
      <c r="A113" s="179"/>
      <c r="B113" s="180"/>
      <c r="C113" s="81" t="s">
        <v>117</v>
      </c>
      <c r="D113" s="29">
        <v>6843.614992150707</v>
      </c>
      <c r="E113" s="29">
        <v>1848.6761302982736</v>
      </c>
      <c r="F113" s="29">
        <v>67</v>
      </c>
      <c r="G113" s="31">
        <v>119.52</v>
      </c>
      <c r="H113" s="29">
        <v>70</v>
      </c>
      <c r="I113" s="29">
        <v>-335437</v>
      </c>
    </row>
    <row r="114" spans="1:9" s="100" customFormat="1" ht="11.25" customHeight="1">
      <c r="A114" s="179"/>
      <c r="B114" s="180"/>
      <c r="C114" s="81" t="s">
        <v>118</v>
      </c>
      <c r="D114" s="29">
        <v>2183.7741935483873</v>
      </c>
      <c r="E114" s="29">
        <v>3712.4580107526886</v>
      </c>
      <c r="F114" s="29">
        <v>90</v>
      </c>
      <c r="G114" s="31">
        <v>74.24</v>
      </c>
      <c r="H114" s="29">
        <v>39</v>
      </c>
      <c r="I114" s="29">
        <v>175753</v>
      </c>
    </row>
    <row r="115" spans="1:9" s="100" customFormat="1" ht="11.25" customHeight="1">
      <c r="A115" s="179"/>
      <c r="B115" s="180"/>
      <c r="C115" s="81" t="s">
        <v>119</v>
      </c>
      <c r="D115" s="29">
        <v>5162.135897435897</v>
      </c>
      <c r="E115" s="29">
        <v>7902.636435897438</v>
      </c>
      <c r="F115" s="29">
        <v>80</v>
      </c>
      <c r="G115" s="31">
        <v>116.29</v>
      </c>
      <c r="H115" s="29">
        <v>68</v>
      </c>
      <c r="I115" s="29">
        <v>-161860</v>
      </c>
    </row>
    <row r="116" spans="1:9" s="100" customFormat="1" ht="11.25" customHeight="1">
      <c r="A116" s="179"/>
      <c r="B116" s="180"/>
      <c r="C116" s="81" t="s">
        <v>120</v>
      </c>
      <c r="D116" s="29">
        <v>2777.2030505243088</v>
      </c>
      <c r="E116" s="29">
        <v>6639.841487130601</v>
      </c>
      <c r="F116" s="29">
        <v>95</v>
      </c>
      <c r="G116" s="31">
        <v>97.59</v>
      </c>
      <c r="H116" s="29">
        <v>55</v>
      </c>
      <c r="I116" s="29">
        <v>108628</v>
      </c>
    </row>
    <row r="117" spans="1:9" s="100" customFormat="1" ht="11.25" customHeight="1">
      <c r="A117" s="179"/>
      <c r="B117" s="180"/>
      <c r="C117" s="81" t="s">
        <v>121</v>
      </c>
      <c r="D117" s="29">
        <v>2884.9285714285716</v>
      </c>
      <c r="E117" s="29">
        <v>17379.783142857144</v>
      </c>
      <c r="F117" s="29">
        <v>100</v>
      </c>
      <c r="G117" s="31">
        <v>75.29</v>
      </c>
      <c r="H117" s="29">
        <v>40</v>
      </c>
      <c r="I117" s="29">
        <v>33037</v>
      </c>
    </row>
    <row r="118" spans="1:9" s="100" customFormat="1" ht="11.25" customHeight="1">
      <c r="A118" s="179"/>
      <c r="B118" s="180"/>
      <c r="C118" s="81" t="s">
        <v>122</v>
      </c>
      <c r="D118" s="29">
        <v>2280.965846153846</v>
      </c>
      <c r="E118" s="29">
        <v>2120.6958523076923</v>
      </c>
      <c r="F118" s="29">
        <v>90</v>
      </c>
      <c r="G118" s="31">
        <v>85.9</v>
      </c>
      <c r="H118" s="29">
        <v>47</v>
      </c>
      <c r="I118" s="29">
        <v>255901</v>
      </c>
    </row>
    <row r="119" spans="1:9" s="100" customFormat="1" ht="11.25" customHeight="1">
      <c r="A119" s="179"/>
      <c r="B119" s="180"/>
      <c r="C119" s="81" t="s">
        <v>123</v>
      </c>
      <c r="D119" s="29">
        <v>2118.684144818976</v>
      </c>
      <c r="E119" s="29">
        <v>3933.824431960049</v>
      </c>
      <c r="F119" s="29">
        <v>95</v>
      </c>
      <c r="G119" s="31">
        <v>84.99</v>
      </c>
      <c r="H119" s="29">
        <v>47</v>
      </c>
      <c r="I119" s="29">
        <v>135230</v>
      </c>
    </row>
    <row r="120" spans="1:9" s="100" customFormat="1" ht="11.25" customHeight="1">
      <c r="A120" s="179"/>
      <c r="B120" s="180"/>
      <c r="C120" s="81" t="s">
        <v>124</v>
      </c>
      <c r="D120" s="29">
        <v>4448.732177302684</v>
      </c>
      <c r="E120" s="29">
        <v>2709.1705399051602</v>
      </c>
      <c r="F120" s="29">
        <v>75</v>
      </c>
      <c r="G120" s="31">
        <v>139.62</v>
      </c>
      <c r="H120" s="29">
        <v>70</v>
      </c>
      <c r="I120" s="29">
        <v>-26660435</v>
      </c>
    </row>
    <row r="121" spans="1:9" s="100" customFormat="1" ht="11.25" customHeight="1">
      <c r="A121" s="179"/>
      <c r="B121" s="180"/>
      <c r="C121" s="81" t="s">
        <v>125</v>
      </c>
      <c r="D121" s="29">
        <v>2517.454938716655</v>
      </c>
      <c r="E121" s="29">
        <v>4662.572263878874</v>
      </c>
      <c r="F121" s="29">
        <v>75</v>
      </c>
      <c r="G121" s="31">
        <v>93.96</v>
      </c>
      <c r="H121" s="29">
        <v>53</v>
      </c>
      <c r="I121" s="29">
        <v>0</v>
      </c>
    </row>
    <row r="122" spans="1:9" s="100" customFormat="1" ht="11.25" customHeight="1">
      <c r="A122" s="179"/>
      <c r="B122" s="180"/>
      <c r="C122" s="81" t="s">
        <v>126</v>
      </c>
      <c r="D122" s="29">
        <v>10318.036244541485</v>
      </c>
      <c r="E122" s="29">
        <v>-1315.1067510917017</v>
      </c>
      <c r="F122" s="29">
        <v>60</v>
      </c>
      <c r="G122" s="31">
        <v>252.78</v>
      </c>
      <c r="H122" s="29">
        <v>70</v>
      </c>
      <c r="I122" s="29">
        <v>-3071282</v>
      </c>
    </row>
    <row r="123" spans="1:9" s="100" customFormat="1" ht="11.25" customHeight="1">
      <c r="A123" s="179"/>
      <c r="B123" s="180"/>
      <c r="C123" s="81" t="s">
        <v>127</v>
      </c>
      <c r="D123" s="29">
        <v>2788.8689839572194</v>
      </c>
      <c r="E123" s="29">
        <v>9801.848912655974</v>
      </c>
      <c r="F123" s="29">
        <v>95</v>
      </c>
      <c r="G123" s="31">
        <v>95.44</v>
      </c>
      <c r="H123" s="29">
        <v>54</v>
      </c>
      <c r="I123" s="29">
        <v>22262</v>
      </c>
    </row>
    <row r="124" spans="1:9" s="100" customFormat="1" ht="11.25" customHeight="1">
      <c r="A124" s="179"/>
      <c r="B124" s="180"/>
      <c r="C124" s="81" t="s">
        <v>128</v>
      </c>
      <c r="D124" s="29">
        <v>3311.5315588694293</v>
      </c>
      <c r="E124" s="29">
        <v>5332.557461418415</v>
      </c>
      <c r="F124" s="29">
        <v>77.5</v>
      </c>
      <c r="G124" s="31">
        <v>124.84</v>
      </c>
      <c r="H124" s="29">
        <v>70</v>
      </c>
      <c r="I124" s="29">
        <v>0</v>
      </c>
    </row>
    <row r="125" spans="1:9" s="100" customFormat="1" ht="11.25" customHeight="1">
      <c r="A125" s="179"/>
      <c r="B125" s="180"/>
      <c r="C125" s="81" t="s">
        <v>129</v>
      </c>
      <c r="D125" s="29">
        <v>2178.475324675325</v>
      </c>
      <c r="E125" s="29">
        <v>3128.29954978355</v>
      </c>
      <c r="F125" s="29">
        <v>80</v>
      </c>
      <c r="G125" s="31">
        <v>96.13</v>
      </c>
      <c r="H125" s="29">
        <v>54</v>
      </c>
      <c r="I125" s="29">
        <v>0</v>
      </c>
    </row>
    <row r="126" spans="1:9" s="100" customFormat="1" ht="11.25" customHeight="1">
      <c r="A126" s="179"/>
      <c r="B126" s="180"/>
      <c r="C126" s="81" t="s">
        <v>130</v>
      </c>
      <c r="D126" s="29">
        <v>2812.9857312722947</v>
      </c>
      <c r="E126" s="29">
        <v>3972.6775862068966</v>
      </c>
      <c r="F126" s="29">
        <v>85</v>
      </c>
      <c r="G126" s="31">
        <v>101.81</v>
      </c>
      <c r="H126" s="29">
        <v>58</v>
      </c>
      <c r="I126" s="29">
        <v>29125</v>
      </c>
    </row>
    <row r="127" spans="1:9" s="100" customFormat="1" ht="11.25" customHeight="1">
      <c r="A127" s="179"/>
      <c r="B127" s="180"/>
      <c r="C127" s="81" t="s">
        <v>131</v>
      </c>
      <c r="D127" s="29">
        <v>3482.6493374108054</v>
      </c>
      <c r="E127" s="29">
        <v>15580.16625891947</v>
      </c>
      <c r="F127" s="29">
        <v>85</v>
      </c>
      <c r="G127" s="31">
        <v>104.43</v>
      </c>
      <c r="H127" s="29">
        <v>60</v>
      </c>
      <c r="I127" s="29">
        <v>-192761</v>
      </c>
    </row>
    <row r="128" spans="1:9" s="100" customFormat="1" ht="11.25" customHeight="1">
      <c r="A128" s="179"/>
      <c r="B128" s="180"/>
      <c r="C128" s="81" t="s">
        <v>132</v>
      </c>
      <c r="D128" s="29">
        <v>2000.4223107569721</v>
      </c>
      <c r="E128" s="29">
        <v>5381.6692828685245</v>
      </c>
      <c r="F128" s="29">
        <v>100</v>
      </c>
      <c r="G128" s="31">
        <v>64.29</v>
      </c>
      <c r="H128" s="29">
        <v>33</v>
      </c>
      <c r="I128" s="29">
        <v>178036</v>
      </c>
    </row>
    <row r="129" spans="1:9" s="100" customFormat="1" ht="11.25" customHeight="1">
      <c r="A129" s="179"/>
      <c r="B129" s="180"/>
      <c r="C129" s="81" t="s">
        <v>133</v>
      </c>
      <c r="D129" s="29">
        <v>2048.1542288557216</v>
      </c>
      <c r="E129" s="29">
        <v>1850.5523756218906</v>
      </c>
      <c r="F129" s="29">
        <v>80</v>
      </c>
      <c r="G129" s="31">
        <v>77.71</v>
      </c>
      <c r="H129" s="29">
        <v>42</v>
      </c>
      <c r="I129" s="29">
        <v>0</v>
      </c>
    </row>
    <row r="130" spans="1:9" s="100" customFormat="1" ht="11.25" customHeight="1">
      <c r="A130" s="179"/>
      <c r="B130" s="180"/>
      <c r="C130" s="81" t="s">
        <v>134</v>
      </c>
      <c r="D130" s="29">
        <v>4903.895256916996</v>
      </c>
      <c r="E130" s="29">
        <v>6212.000368906458</v>
      </c>
      <c r="F130" s="29">
        <v>80</v>
      </c>
      <c r="G130" s="31">
        <v>131.92</v>
      </c>
      <c r="H130" s="29">
        <v>70</v>
      </c>
      <c r="I130" s="29">
        <v>-322685</v>
      </c>
    </row>
    <row r="131" spans="1:9" s="100" customFormat="1" ht="11.25" customHeight="1">
      <c r="A131" s="179"/>
      <c r="B131" s="180"/>
      <c r="C131" s="81" t="s">
        <v>135</v>
      </c>
      <c r="D131" s="29">
        <v>4340.812659846547</v>
      </c>
      <c r="E131" s="29">
        <v>4871.851649616368</v>
      </c>
      <c r="F131" s="29">
        <v>75</v>
      </c>
      <c r="G131" s="31">
        <v>115.81</v>
      </c>
      <c r="H131" s="29">
        <v>67</v>
      </c>
      <c r="I131" s="29">
        <v>-295628</v>
      </c>
    </row>
    <row r="132" spans="1:9" s="100" customFormat="1" ht="11.25" customHeight="1">
      <c r="A132" s="179"/>
      <c r="B132" s="180"/>
      <c r="C132" s="81" t="s">
        <v>136</v>
      </c>
      <c r="D132" s="29">
        <v>2619.5639204545455</v>
      </c>
      <c r="E132" s="29">
        <v>5727.099630681819</v>
      </c>
      <c r="F132" s="29">
        <v>85</v>
      </c>
      <c r="G132" s="31">
        <v>97.22</v>
      </c>
      <c r="H132" s="29">
        <v>55</v>
      </c>
      <c r="I132" s="29">
        <v>13936</v>
      </c>
    </row>
    <row r="133" spans="1:9" s="100" customFormat="1" ht="11.25" customHeight="1">
      <c r="A133" s="179"/>
      <c r="B133" s="180"/>
      <c r="C133" s="81" t="s">
        <v>137</v>
      </c>
      <c r="D133" s="29">
        <v>1962.322459222083</v>
      </c>
      <c r="E133" s="29">
        <v>4310.838318695107</v>
      </c>
      <c r="F133" s="29">
        <v>100</v>
      </c>
      <c r="G133" s="31">
        <v>73.98</v>
      </c>
      <c r="H133" s="29">
        <v>39</v>
      </c>
      <c r="I133" s="29">
        <v>234923</v>
      </c>
    </row>
    <row r="134" spans="1:9" s="100" customFormat="1" ht="11.25" customHeight="1">
      <c r="A134" s="179"/>
      <c r="B134" s="180"/>
      <c r="C134" s="81" t="s">
        <v>138</v>
      </c>
      <c r="D134" s="29">
        <v>2599.4436734693877</v>
      </c>
      <c r="E134" s="29">
        <v>5763.735387755101</v>
      </c>
      <c r="F134" s="29">
        <v>95</v>
      </c>
      <c r="G134" s="31">
        <v>102.11</v>
      </c>
      <c r="H134" s="29">
        <v>58</v>
      </c>
      <c r="I134" s="29">
        <v>98402</v>
      </c>
    </row>
    <row r="135" spans="1:9" s="100" customFormat="1" ht="11.25" customHeight="1">
      <c r="A135" s="179"/>
      <c r="B135" s="180"/>
      <c r="C135" s="81" t="s">
        <v>139</v>
      </c>
      <c r="D135" s="29">
        <v>3284.6579230562284</v>
      </c>
      <c r="E135" s="29">
        <v>2382.8460667204727</v>
      </c>
      <c r="F135" s="29">
        <v>75</v>
      </c>
      <c r="G135" s="31">
        <v>161.85</v>
      </c>
      <c r="H135" s="29">
        <v>70</v>
      </c>
      <c r="I135" s="29">
        <v>-2328545</v>
      </c>
    </row>
    <row r="136" spans="1:9" s="100" customFormat="1" ht="11.25" customHeight="1">
      <c r="A136" s="179"/>
      <c r="B136" s="180"/>
      <c r="C136" s="81" t="s">
        <v>140</v>
      </c>
      <c r="D136" s="29">
        <v>2627.312020460358</v>
      </c>
      <c r="E136" s="29">
        <v>3183.3615089514074</v>
      </c>
      <c r="F136" s="29">
        <v>85</v>
      </c>
      <c r="G136" s="31">
        <v>109.5</v>
      </c>
      <c r="H136" s="29">
        <v>63</v>
      </c>
      <c r="I136" s="29">
        <v>0</v>
      </c>
    </row>
    <row r="137" spans="1:9" s="100" customFormat="1" ht="11.25" customHeight="1">
      <c r="A137" s="179"/>
      <c r="B137" s="180"/>
      <c r="C137" s="81" t="s">
        <v>141</v>
      </c>
      <c r="D137" s="29">
        <v>2675.459339263024</v>
      </c>
      <c r="E137" s="29">
        <v>7963.094066073698</v>
      </c>
      <c r="F137" s="29">
        <v>90</v>
      </c>
      <c r="G137" s="31">
        <v>88.1</v>
      </c>
      <c r="H137" s="29">
        <v>49</v>
      </c>
      <c r="I137" s="29">
        <v>115135</v>
      </c>
    </row>
    <row r="138" spans="1:9" s="100" customFormat="1" ht="11.25" customHeight="1">
      <c r="A138" s="179"/>
      <c r="B138" s="180"/>
      <c r="C138" s="81" t="s">
        <v>142</v>
      </c>
      <c r="D138" s="29">
        <v>3685.592959671907</v>
      </c>
      <c r="E138" s="29">
        <v>6172.795468215995</v>
      </c>
      <c r="F138" s="29">
        <v>72.5</v>
      </c>
      <c r="G138" s="31">
        <v>129.13</v>
      </c>
      <c r="H138" s="29">
        <v>70</v>
      </c>
      <c r="I138" s="29">
        <v>-201592</v>
      </c>
    </row>
    <row r="139" spans="1:9" s="100" customFormat="1" ht="11.25" customHeight="1">
      <c r="A139" s="179"/>
      <c r="B139" s="180"/>
      <c r="C139" s="81" t="s">
        <v>143</v>
      </c>
      <c r="D139" s="29">
        <v>2368.5123565754634</v>
      </c>
      <c r="E139" s="29">
        <v>8568.720255957634</v>
      </c>
      <c r="F139" s="29">
        <v>95</v>
      </c>
      <c r="G139" s="31">
        <v>89.56</v>
      </c>
      <c r="H139" s="29">
        <v>50</v>
      </c>
      <c r="I139" s="29">
        <v>133790</v>
      </c>
    </row>
    <row r="140" spans="1:9" s="100" customFormat="1" ht="11.25" customHeight="1">
      <c r="A140" s="179"/>
      <c r="B140" s="180"/>
      <c r="C140" s="81" t="s">
        <v>144</v>
      </c>
      <c r="D140" s="29">
        <v>2279.7978576364894</v>
      </c>
      <c r="E140" s="29">
        <v>3194.0194747753976</v>
      </c>
      <c r="F140" s="29">
        <v>95</v>
      </c>
      <c r="G140" s="31">
        <v>84.62</v>
      </c>
      <c r="H140" s="29">
        <v>46</v>
      </c>
      <c r="I140" s="29">
        <v>386085</v>
      </c>
    </row>
    <row r="141" spans="1:9" s="100" customFormat="1" ht="11.25" customHeight="1">
      <c r="A141" s="179"/>
      <c r="B141" s="180"/>
      <c r="C141" s="81" t="s">
        <v>145</v>
      </c>
      <c r="D141" s="29">
        <v>2487.6938202247193</v>
      </c>
      <c r="E141" s="29">
        <v>4372.907036516854</v>
      </c>
      <c r="F141" s="29">
        <v>85</v>
      </c>
      <c r="G141" s="31">
        <v>93.43</v>
      </c>
      <c r="H141" s="29">
        <v>52</v>
      </c>
      <c r="I141" s="29">
        <v>42174</v>
      </c>
    </row>
    <row r="142" spans="1:9" s="100" customFormat="1" ht="11.25" customHeight="1">
      <c r="A142" s="179"/>
      <c r="B142" s="180"/>
      <c r="C142" s="81" t="s">
        <v>146</v>
      </c>
      <c r="D142" s="29">
        <v>5113.310726310727</v>
      </c>
      <c r="E142" s="29">
        <v>4023.6303030303025</v>
      </c>
      <c r="F142" s="29">
        <v>75</v>
      </c>
      <c r="G142" s="31">
        <v>132.54</v>
      </c>
      <c r="H142" s="29">
        <v>70</v>
      </c>
      <c r="I142" s="29">
        <v>-277376</v>
      </c>
    </row>
    <row r="143" spans="1:9" s="100" customFormat="1" ht="11.25" customHeight="1">
      <c r="A143" s="179"/>
      <c r="B143" s="180"/>
      <c r="C143" s="81" t="s">
        <v>147</v>
      </c>
      <c r="D143" s="29">
        <v>1914.0996810207337</v>
      </c>
      <c r="E143" s="29">
        <v>1500.6665709728868</v>
      </c>
      <c r="F143" s="29">
        <v>90</v>
      </c>
      <c r="G143" s="31">
        <v>81.53</v>
      </c>
      <c r="H143" s="29">
        <v>44</v>
      </c>
      <c r="I143" s="29">
        <v>229841</v>
      </c>
    </row>
    <row r="144" spans="1:9" s="100" customFormat="1" ht="11.25" customHeight="1">
      <c r="A144" s="179"/>
      <c r="B144" s="180"/>
      <c r="C144" s="81" t="s">
        <v>148</v>
      </c>
      <c r="D144" s="29">
        <v>2080.6803097345132</v>
      </c>
      <c r="E144" s="29">
        <v>8027.736836283184</v>
      </c>
      <c r="F144" s="29">
        <v>100</v>
      </c>
      <c r="G144" s="31">
        <v>70.17</v>
      </c>
      <c r="H144" s="29">
        <v>37</v>
      </c>
      <c r="I144" s="29">
        <v>108920</v>
      </c>
    </row>
    <row r="145" spans="1:9" s="100" customFormat="1" ht="11.25" customHeight="1">
      <c r="A145" s="179"/>
      <c r="B145" s="180"/>
      <c r="C145" s="81" t="s">
        <v>149</v>
      </c>
      <c r="D145" s="29">
        <v>2577.0849941383353</v>
      </c>
      <c r="E145" s="29">
        <v>4291.129560375147</v>
      </c>
      <c r="F145" s="29">
        <v>90</v>
      </c>
      <c r="G145" s="31">
        <v>86.2</v>
      </c>
      <c r="H145" s="29">
        <v>47</v>
      </c>
      <c r="I145" s="29">
        <v>183513</v>
      </c>
    </row>
    <row r="146" spans="1:9" s="100" customFormat="1" ht="11.25" customHeight="1">
      <c r="A146" s="179"/>
      <c r="B146" s="180"/>
      <c r="C146" s="81" t="s">
        <v>150</v>
      </c>
      <c r="D146" s="29">
        <v>3614.8648218829517</v>
      </c>
      <c r="E146" s="29">
        <v>-280.7788931297706</v>
      </c>
      <c r="F146" s="29">
        <v>70</v>
      </c>
      <c r="G146" s="31">
        <v>123.06</v>
      </c>
      <c r="H146" s="29">
        <v>70</v>
      </c>
      <c r="I146" s="29">
        <v>-126392</v>
      </c>
    </row>
    <row r="147" spans="1:9" s="100" customFormat="1" ht="11.25" customHeight="1">
      <c r="A147" s="179"/>
      <c r="B147" s="180"/>
      <c r="C147" s="81" t="s">
        <v>151</v>
      </c>
      <c r="D147" s="29">
        <v>2320.115610938041</v>
      </c>
      <c r="E147" s="29">
        <v>3072.301851851852</v>
      </c>
      <c r="F147" s="29">
        <v>95</v>
      </c>
      <c r="G147" s="31">
        <v>92.15</v>
      </c>
      <c r="H147" s="29">
        <v>51</v>
      </c>
      <c r="I147" s="29">
        <v>1235804</v>
      </c>
    </row>
    <row r="148" spans="1:9" s="100" customFormat="1" ht="11.25" customHeight="1">
      <c r="A148" s="179"/>
      <c r="B148" s="180"/>
      <c r="C148" s="81" t="s">
        <v>152</v>
      </c>
      <c r="D148" s="29">
        <v>2143.082179930796</v>
      </c>
      <c r="E148" s="29">
        <v>12963.57435986159</v>
      </c>
      <c r="F148" s="29">
        <v>100</v>
      </c>
      <c r="G148" s="31">
        <v>53.65</v>
      </c>
      <c r="H148" s="29">
        <v>26</v>
      </c>
      <c r="I148" s="29">
        <v>475809</v>
      </c>
    </row>
    <row r="149" spans="1:9" s="100" customFormat="1" ht="11.25" customHeight="1">
      <c r="A149" s="179"/>
      <c r="B149" s="180"/>
      <c r="C149" s="81" t="s">
        <v>153</v>
      </c>
      <c r="D149" s="29">
        <v>4380.7117224880385</v>
      </c>
      <c r="E149" s="29">
        <v>301.18825358851683</v>
      </c>
      <c r="F149" s="29">
        <v>65</v>
      </c>
      <c r="G149" s="31">
        <v>119.27</v>
      </c>
      <c r="H149" s="29">
        <v>70</v>
      </c>
      <c r="I149" s="29">
        <v>-137555</v>
      </c>
    </row>
    <row r="150" spans="1:9" s="100" customFormat="1" ht="11.25" customHeight="1">
      <c r="A150" s="179"/>
      <c r="B150" s="180"/>
      <c r="C150" s="81" t="s">
        <v>154</v>
      </c>
      <c r="D150" s="29">
        <v>2966.561810795125</v>
      </c>
      <c r="E150" s="29">
        <v>1647.8310272780036</v>
      </c>
      <c r="F150" s="29">
        <v>70</v>
      </c>
      <c r="G150" s="31">
        <v>106.38</v>
      </c>
      <c r="H150" s="29">
        <v>61</v>
      </c>
      <c r="I150" s="29">
        <v>0</v>
      </c>
    </row>
    <row r="151" spans="1:9" s="100" customFormat="1" ht="11.25" customHeight="1">
      <c r="A151" s="179"/>
      <c r="B151" s="180"/>
      <c r="C151" s="81" t="s">
        <v>155</v>
      </c>
      <c r="D151" s="29">
        <v>5058.99649122807</v>
      </c>
      <c r="E151" s="29">
        <v>16124.373017543861</v>
      </c>
      <c r="F151" s="29">
        <v>70</v>
      </c>
      <c r="G151" s="31">
        <v>138.27</v>
      </c>
      <c r="H151" s="29">
        <v>70</v>
      </c>
      <c r="I151" s="29">
        <v>-115062</v>
      </c>
    </row>
    <row r="152" spans="1:9" s="100" customFormat="1" ht="11.25" customHeight="1">
      <c r="A152" s="179"/>
      <c r="B152" s="180"/>
      <c r="C152" s="56" t="s">
        <v>156</v>
      </c>
      <c r="D152" s="37">
        <v>2759.8433268858803</v>
      </c>
      <c r="E152" s="37">
        <v>6936.845357833655</v>
      </c>
      <c r="F152" s="37">
        <v>85</v>
      </c>
      <c r="G152" s="39">
        <v>105.99</v>
      </c>
      <c r="H152" s="37">
        <v>61</v>
      </c>
      <c r="I152" s="37">
        <v>-1863</v>
      </c>
    </row>
    <row r="153" spans="1:9" s="100" customFormat="1" ht="11.25" customHeight="1">
      <c r="A153" s="461"/>
      <c r="B153" s="461"/>
      <c r="C153" s="461"/>
      <c r="D153" s="461"/>
      <c r="E153" s="461"/>
      <c r="F153" s="461"/>
      <c r="G153" s="461"/>
      <c r="H153" s="461"/>
      <c r="I153" s="461"/>
    </row>
    <row r="154" spans="1:9" s="100" customFormat="1" ht="11.25" customHeight="1">
      <c r="A154" s="448" t="s">
        <v>157</v>
      </c>
      <c r="B154" s="448"/>
      <c r="C154" s="448"/>
      <c r="D154" s="25">
        <v>2623.505376883582</v>
      </c>
      <c r="E154" s="25">
        <v>5114.484209522854</v>
      </c>
      <c r="F154" s="25">
        <v>84.33672266035326</v>
      </c>
      <c r="G154" s="27" t="s">
        <v>19</v>
      </c>
      <c r="H154" s="25" t="s">
        <v>19</v>
      </c>
      <c r="I154" s="25">
        <v>3785296</v>
      </c>
    </row>
    <row r="155" spans="1:9" s="100" customFormat="1" ht="11.25" customHeight="1">
      <c r="A155" s="179"/>
      <c r="B155" s="180"/>
      <c r="C155" s="83" t="s">
        <v>158</v>
      </c>
      <c r="D155" s="29">
        <v>3888.1846963263797</v>
      </c>
      <c r="E155" s="29">
        <v>3337.660107070335</v>
      </c>
      <c r="F155" s="29">
        <v>75</v>
      </c>
      <c r="G155" s="31">
        <v>123.39</v>
      </c>
      <c r="H155" s="29">
        <v>70</v>
      </c>
      <c r="I155" s="29">
        <v>-1869414</v>
      </c>
    </row>
    <row r="156" spans="1:9" s="100" customFormat="1" ht="11.25" customHeight="1">
      <c r="A156" s="179"/>
      <c r="B156" s="180"/>
      <c r="C156" s="81" t="s">
        <v>159</v>
      </c>
      <c r="D156" s="29">
        <v>2526.6024590163934</v>
      </c>
      <c r="E156" s="29">
        <v>8145.692459016392</v>
      </c>
      <c r="F156" s="29">
        <v>100</v>
      </c>
      <c r="G156" s="31">
        <v>67.06</v>
      </c>
      <c r="H156" s="29">
        <v>35</v>
      </c>
      <c r="I156" s="29">
        <v>86075</v>
      </c>
    </row>
    <row r="157" spans="1:9" s="100" customFormat="1" ht="11.25" customHeight="1">
      <c r="A157" s="179"/>
      <c r="B157" s="180"/>
      <c r="C157" s="81" t="s">
        <v>160</v>
      </c>
      <c r="D157" s="29">
        <v>2475.78672985782</v>
      </c>
      <c r="E157" s="29">
        <v>27223.65127962085</v>
      </c>
      <c r="F157" s="29">
        <v>100</v>
      </c>
      <c r="G157" s="31">
        <v>47.68</v>
      </c>
      <c r="H157" s="29">
        <v>22</v>
      </c>
      <c r="I157" s="29">
        <v>193044</v>
      </c>
    </row>
    <row r="158" spans="1:9" s="100" customFormat="1" ht="11.25" customHeight="1">
      <c r="A158" s="179"/>
      <c r="B158" s="180"/>
      <c r="C158" s="81" t="s">
        <v>161</v>
      </c>
      <c r="D158" s="29">
        <v>4059.3093385214006</v>
      </c>
      <c r="E158" s="29">
        <v>12048.229591439693</v>
      </c>
      <c r="F158" s="29">
        <v>80</v>
      </c>
      <c r="G158" s="31">
        <v>103.29</v>
      </c>
      <c r="H158" s="29">
        <v>59</v>
      </c>
      <c r="I158" s="29">
        <v>-144049</v>
      </c>
    </row>
    <row r="159" spans="1:9" s="100" customFormat="1" ht="11.25" customHeight="1">
      <c r="A159" s="179"/>
      <c r="B159" s="180"/>
      <c r="C159" s="81" t="s">
        <v>162</v>
      </c>
      <c r="D159" s="29">
        <v>3374.876165803109</v>
      </c>
      <c r="E159" s="29">
        <v>6349.569518134713</v>
      </c>
      <c r="F159" s="29">
        <v>80</v>
      </c>
      <c r="G159" s="31">
        <v>100.83</v>
      </c>
      <c r="H159" s="29">
        <v>57</v>
      </c>
      <c r="I159" s="29">
        <v>-95582</v>
      </c>
    </row>
    <row r="160" spans="1:9" s="100" customFormat="1" ht="11.25" customHeight="1">
      <c r="A160" s="179"/>
      <c r="B160" s="180"/>
      <c r="C160" s="81" t="s">
        <v>163</v>
      </c>
      <c r="D160" s="29">
        <v>3847.5245901639346</v>
      </c>
      <c r="E160" s="29">
        <v>12220.435000000001</v>
      </c>
      <c r="F160" s="29">
        <v>100</v>
      </c>
      <c r="G160" s="31">
        <v>111.88</v>
      </c>
      <c r="H160" s="29">
        <v>65</v>
      </c>
      <c r="I160" s="29">
        <v>-5006</v>
      </c>
    </row>
    <row r="161" spans="1:9" s="100" customFormat="1" ht="11.25" customHeight="1">
      <c r="A161" s="179"/>
      <c r="B161" s="180"/>
      <c r="C161" s="81" t="s">
        <v>164</v>
      </c>
      <c r="D161" s="29">
        <v>1956.1312316715544</v>
      </c>
      <c r="E161" s="29">
        <v>6041.857316715543</v>
      </c>
      <c r="F161" s="29">
        <v>100</v>
      </c>
      <c r="G161" s="31">
        <v>77.12</v>
      </c>
      <c r="H161" s="29">
        <v>41</v>
      </c>
      <c r="I161" s="29">
        <v>205408</v>
      </c>
    </row>
    <row r="162" spans="1:9" s="100" customFormat="1" ht="11.25" customHeight="1">
      <c r="A162" s="179"/>
      <c r="B162" s="180"/>
      <c r="C162" s="81" t="s">
        <v>165</v>
      </c>
      <c r="D162" s="29">
        <v>2108.553149606299</v>
      </c>
      <c r="E162" s="29">
        <v>7411.04464566929</v>
      </c>
      <c r="F162" s="29">
        <v>100</v>
      </c>
      <c r="G162" s="31">
        <v>92.13</v>
      </c>
      <c r="H162" s="29">
        <v>51</v>
      </c>
      <c r="I162" s="29">
        <v>126713</v>
      </c>
    </row>
    <row r="163" spans="1:9" s="100" customFormat="1" ht="11.25" customHeight="1">
      <c r="A163" s="179"/>
      <c r="B163" s="180"/>
      <c r="C163" s="81" t="s">
        <v>166</v>
      </c>
      <c r="D163" s="29">
        <v>4701.735294117647</v>
      </c>
      <c r="E163" s="29">
        <v>63.469411764706</v>
      </c>
      <c r="F163" s="29">
        <v>100</v>
      </c>
      <c r="G163" s="31">
        <v>87.73</v>
      </c>
      <c r="H163" s="29">
        <v>48</v>
      </c>
      <c r="I163" s="29">
        <v>-2324</v>
      </c>
    </row>
    <row r="164" spans="1:9" s="100" customFormat="1" ht="11.25" customHeight="1">
      <c r="A164" s="179"/>
      <c r="B164" s="180"/>
      <c r="C164" s="81" t="s">
        <v>167</v>
      </c>
      <c r="D164" s="29">
        <v>2220.8909682668836</v>
      </c>
      <c r="E164" s="29">
        <v>1646.2237998372661</v>
      </c>
      <c r="F164" s="29">
        <v>90</v>
      </c>
      <c r="G164" s="31">
        <v>86.19</v>
      </c>
      <c r="H164" s="29">
        <v>47</v>
      </c>
      <c r="I164" s="29">
        <v>240718</v>
      </c>
    </row>
    <row r="165" spans="1:9" s="100" customFormat="1" ht="11.25" customHeight="1">
      <c r="A165" s="179"/>
      <c r="B165" s="180"/>
      <c r="C165" s="81" t="s">
        <v>168</v>
      </c>
      <c r="D165" s="29">
        <v>2251.7714285714287</v>
      </c>
      <c r="E165" s="29">
        <v>7957.981809523811</v>
      </c>
      <c r="F165" s="29">
        <v>100</v>
      </c>
      <c r="G165" s="31">
        <v>55.3</v>
      </c>
      <c r="H165" s="29">
        <v>27</v>
      </c>
      <c r="I165" s="29">
        <v>78191</v>
      </c>
    </row>
    <row r="166" spans="1:9" s="100" customFormat="1" ht="11.25" customHeight="1">
      <c r="A166" s="179"/>
      <c r="B166" s="180"/>
      <c r="C166" s="81" t="s">
        <v>169</v>
      </c>
      <c r="D166" s="29">
        <v>3016.04593639576</v>
      </c>
      <c r="E166" s="29">
        <v>10721.262614840995</v>
      </c>
      <c r="F166" s="29">
        <v>87.5</v>
      </c>
      <c r="G166" s="31">
        <v>97</v>
      </c>
      <c r="H166" s="29">
        <v>55</v>
      </c>
      <c r="I166" s="29">
        <v>21</v>
      </c>
    </row>
    <row r="167" spans="1:9" s="100" customFormat="1" ht="11.25" customHeight="1">
      <c r="A167" s="179"/>
      <c r="B167" s="180"/>
      <c r="C167" s="81" t="s">
        <v>170</v>
      </c>
      <c r="D167" s="29">
        <v>2019.047193877551</v>
      </c>
      <c r="E167" s="29">
        <v>2468.9661904761906</v>
      </c>
      <c r="F167" s="29">
        <v>95</v>
      </c>
      <c r="G167" s="31">
        <v>77.23</v>
      </c>
      <c r="H167" s="29">
        <v>41</v>
      </c>
      <c r="I167" s="29">
        <v>576863</v>
      </c>
    </row>
    <row r="168" spans="1:9" s="100" customFormat="1" ht="11.25" customHeight="1">
      <c r="A168" s="179"/>
      <c r="B168" s="180"/>
      <c r="C168" s="81" t="s">
        <v>171</v>
      </c>
      <c r="D168" s="29">
        <v>2032.168076365394</v>
      </c>
      <c r="E168" s="29">
        <v>2860.769693088448</v>
      </c>
      <c r="F168" s="29">
        <v>90</v>
      </c>
      <c r="G168" s="31">
        <v>94.38</v>
      </c>
      <c r="H168" s="29">
        <v>53</v>
      </c>
      <c r="I168" s="29">
        <v>1383654</v>
      </c>
    </row>
    <row r="169" spans="1:9" s="100" customFormat="1" ht="11.25" customHeight="1">
      <c r="A169" s="179"/>
      <c r="B169" s="180"/>
      <c r="C169" s="81" t="s">
        <v>172</v>
      </c>
      <c r="D169" s="29">
        <v>2589.4714285714285</v>
      </c>
      <c r="E169" s="29">
        <v>15399.247428571427</v>
      </c>
      <c r="F169" s="29">
        <v>100</v>
      </c>
      <c r="G169" s="31">
        <v>49.93</v>
      </c>
      <c r="H169" s="29">
        <v>23</v>
      </c>
      <c r="I169" s="29">
        <v>7019</v>
      </c>
    </row>
    <row r="170" spans="1:9" s="100" customFormat="1" ht="11.25" customHeight="1">
      <c r="A170" s="179"/>
      <c r="B170" s="180"/>
      <c r="C170" s="81" t="s">
        <v>173</v>
      </c>
      <c r="D170" s="29">
        <v>2786.608108108108</v>
      </c>
      <c r="E170" s="29">
        <v>40727.70621621622</v>
      </c>
      <c r="F170" s="29">
        <v>100</v>
      </c>
      <c r="G170" s="31">
        <v>51.62</v>
      </c>
      <c r="H170" s="29">
        <v>24</v>
      </c>
      <c r="I170" s="29">
        <v>27923</v>
      </c>
    </row>
    <row r="171" spans="1:9" s="100" customFormat="1" ht="11.25" customHeight="1">
      <c r="A171" s="179"/>
      <c r="B171" s="180"/>
      <c r="C171" s="81" t="s">
        <v>174</v>
      </c>
      <c r="D171" s="29">
        <v>1851.850729517396</v>
      </c>
      <c r="E171" s="29">
        <v>8298.57835016835</v>
      </c>
      <c r="F171" s="29">
        <v>90</v>
      </c>
      <c r="G171" s="31">
        <v>67.86</v>
      </c>
      <c r="H171" s="29">
        <v>35</v>
      </c>
      <c r="I171" s="29">
        <v>274940</v>
      </c>
    </row>
    <row r="172" spans="1:9" s="100" customFormat="1" ht="11.25" customHeight="1">
      <c r="A172" s="179"/>
      <c r="B172" s="180"/>
      <c r="C172" s="81" t="s">
        <v>175</v>
      </c>
      <c r="D172" s="29">
        <v>2249.6242603550295</v>
      </c>
      <c r="E172" s="29">
        <v>14741.127278106513</v>
      </c>
      <c r="F172" s="29">
        <v>100</v>
      </c>
      <c r="G172" s="31">
        <v>53.52</v>
      </c>
      <c r="H172" s="29">
        <v>26</v>
      </c>
      <c r="I172" s="29">
        <v>283602</v>
      </c>
    </row>
    <row r="173" spans="1:9" s="100" customFormat="1" ht="11.25" customHeight="1">
      <c r="A173" s="179"/>
      <c r="B173" s="180"/>
      <c r="C173" s="81" t="s">
        <v>176</v>
      </c>
      <c r="D173" s="29">
        <v>2515.7794627383014</v>
      </c>
      <c r="E173" s="29">
        <v>15702.026594454073</v>
      </c>
      <c r="F173" s="29">
        <v>100</v>
      </c>
      <c r="G173" s="31">
        <v>79.61</v>
      </c>
      <c r="H173" s="29">
        <v>43</v>
      </c>
      <c r="I173" s="29">
        <v>186849</v>
      </c>
    </row>
    <row r="174" spans="1:9" s="100" customFormat="1" ht="11.25" customHeight="1">
      <c r="A174" s="179"/>
      <c r="B174" s="180"/>
      <c r="C174" s="81" t="s">
        <v>177</v>
      </c>
      <c r="D174" s="29">
        <v>2534.6963238303097</v>
      </c>
      <c r="E174" s="29">
        <v>7721.056015550402</v>
      </c>
      <c r="F174" s="29">
        <v>97</v>
      </c>
      <c r="G174" s="31">
        <v>85.1</v>
      </c>
      <c r="H174" s="29">
        <v>47</v>
      </c>
      <c r="I174" s="29">
        <v>1532302</v>
      </c>
    </row>
    <row r="175" spans="1:9" s="100" customFormat="1" ht="11.25" customHeight="1">
      <c r="A175" s="179"/>
      <c r="B175" s="180"/>
      <c r="C175" s="81" t="s">
        <v>178</v>
      </c>
      <c r="D175" s="29">
        <v>2078.4436776138346</v>
      </c>
      <c r="E175" s="29">
        <v>-40.2253926701572</v>
      </c>
      <c r="F175" s="29">
        <v>75</v>
      </c>
      <c r="G175" s="31">
        <v>109.17</v>
      </c>
      <c r="H175" s="29">
        <v>63</v>
      </c>
      <c r="I175" s="29">
        <v>0</v>
      </c>
    </row>
    <row r="176" spans="1:9" s="100" customFormat="1" ht="11.25" customHeight="1">
      <c r="A176" s="179"/>
      <c r="B176" s="180"/>
      <c r="C176" s="81" t="s">
        <v>179</v>
      </c>
      <c r="D176" s="29">
        <v>2259.1922330097086</v>
      </c>
      <c r="E176" s="29">
        <v>3919.9845825242724</v>
      </c>
      <c r="F176" s="29">
        <v>80</v>
      </c>
      <c r="G176" s="31">
        <v>102.28</v>
      </c>
      <c r="H176" s="29">
        <v>58</v>
      </c>
      <c r="I176" s="29">
        <v>0</v>
      </c>
    </row>
    <row r="177" spans="1:9" s="100" customFormat="1" ht="11.25" customHeight="1">
      <c r="A177" s="179"/>
      <c r="B177" s="180"/>
      <c r="C177" s="81" t="s">
        <v>180</v>
      </c>
      <c r="D177" s="29">
        <v>1954.6575</v>
      </c>
      <c r="E177" s="29">
        <v>9292.1309</v>
      </c>
      <c r="F177" s="29">
        <v>100</v>
      </c>
      <c r="G177" s="31">
        <v>56.17</v>
      </c>
      <c r="H177" s="29">
        <v>27</v>
      </c>
      <c r="I177" s="29">
        <v>66808</v>
      </c>
    </row>
    <row r="178" spans="1:9" s="100" customFormat="1" ht="11.25" customHeight="1">
      <c r="A178" s="179"/>
      <c r="B178" s="180"/>
      <c r="C178" s="81" t="s">
        <v>181</v>
      </c>
      <c r="D178" s="29">
        <v>2827.890131186643</v>
      </c>
      <c r="E178" s="29">
        <v>4282.695885509839</v>
      </c>
      <c r="F178" s="29">
        <v>75</v>
      </c>
      <c r="G178" s="31">
        <v>104.62</v>
      </c>
      <c r="H178" s="29">
        <v>60</v>
      </c>
      <c r="I178" s="29">
        <v>0</v>
      </c>
    </row>
    <row r="179" spans="1:9" s="100" customFormat="1" ht="11.25" customHeight="1">
      <c r="A179" s="179"/>
      <c r="B179" s="180"/>
      <c r="C179" s="81" t="s">
        <v>182</v>
      </c>
      <c r="D179" s="29">
        <v>2124.967213114754</v>
      </c>
      <c r="E179" s="29">
        <v>-313.06475409836054</v>
      </c>
      <c r="F179" s="29">
        <v>100</v>
      </c>
      <c r="G179" s="31">
        <v>53.54</v>
      </c>
      <c r="H179" s="29">
        <v>28</v>
      </c>
      <c r="I179" s="29">
        <v>22608</v>
      </c>
    </row>
    <row r="180" spans="1:9" s="100" customFormat="1" ht="11.25" customHeight="1">
      <c r="A180" s="179"/>
      <c r="B180" s="180"/>
      <c r="C180" s="81" t="s">
        <v>183</v>
      </c>
      <c r="D180" s="29">
        <v>3035.8017605633804</v>
      </c>
      <c r="E180" s="29">
        <v>1726.1263028169005</v>
      </c>
      <c r="F180" s="29">
        <v>75</v>
      </c>
      <c r="G180" s="31">
        <v>104.42</v>
      </c>
      <c r="H180" s="29">
        <v>60</v>
      </c>
      <c r="I180" s="29">
        <v>-204164</v>
      </c>
    </row>
    <row r="181" spans="1:9" s="100" customFormat="1" ht="11.25" customHeight="1">
      <c r="A181" s="179"/>
      <c r="B181" s="180"/>
      <c r="C181" s="81" t="s">
        <v>184</v>
      </c>
      <c r="D181" s="29">
        <v>2105.287197231834</v>
      </c>
      <c r="E181" s="29">
        <v>2869.2878892733565</v>
      </c>
      <c r="F181" s="29">
        <v>100</v>
      </c>
      <c r="G181" s="31">
        <v>57.41</v>
      </c>
      <c r="H181" s="29">
        <v>28</v>
      </c>
      <c r="I181" s="29">
        <v>269571</v>
      </c>
    </row>
    <row r="182" spans="1:9" s="100" customFormat="1" ht="11.25" customHeight="1">
      <c r="A182" s="179"/>
      <c r="B182" s="180"/>
      <c r="C182" s="81" t="s">
        <v>185</v>
      </c>
      <c r="D182" s="29">
        <v>3403.3877805486286</v>
      </c>
      <c r="E182" s="29">
        <v>2528.015872817956</v>
      </c>
      <c r="F182" s="29">
        <v>85</v>
      </c>
      <c r="G182" s="31">
        <v>111.63</v>
      </c>
      <c r="H182" s="29">
        <v>64</v>
      </c>
      <c r="I182" s="29">
        <v>-127537</v>
      </c>
    </row>
    <row r="183" spans="1:9" s="100" customFormat="1" ht="11.25" customHeight="1">
      <c r="A183" s="179"/>
      <c r="B183" s="180"/>
      <c r="C183" s="81" t="s">
        <v>186</v>
      </c>
      <c r="D183" s="29">
        <v>2332.628205128205</v>
      </c>
      <c r="E183" s="29">
        <v>29946.59145299145</v>
      </c>
      <c r="F183" s="29">
        <v>100</v>
      </c>
      <c r="G183" s="31">
        <v>48.64</v>
      </c>
      <c r="H183" s="29">
        <v>22</v>
      </c>
      <c r="I183" s="29">
        <v>13565</v>
      </c>
    </row>
    <row r="184" spans="1:9" s="100" customFormat="1" ht="11.25" customHeight="1">
      <c r="A184" s="179"/>
      <c r="B184" s="180"/>
      <c r="C184" s="81" t="s">
        <v>187</v>
      </c>
      <c r="D184" s="29">
        <v>2052.0863402061855</v>
      </c>
      <c r="E184" s="29">
        <v>4121.319381443298</v>
      </c>
      <c r="F184" s="29">
        <v>85</v>
      </c>
      <c r="G184" s="31">
        <v>83.34</v>
      </c>
      <c r="H184" s="29">
        <v>46</v>
      </c>
      <c r="I184" s="29">
        <v>39411</v>
      </c>
    </row>
    <row r="185" spans="1:9" s="100" customFormat="1" ht="11.25" customHeight="1">
      <c r="A185" s="179"/>
      <c r="B185" s="180"/>
      <c r="C185" s="81" t="s">
        <v>188</v>
      </c>
      <c r="D185" s="29">
        <v>4490.98602484472</v>
      </c>
      <c r="E185" s="29">
        <v>1391.5634161490696</v>
      </c>
      <c r="F185" s="29">
        <v>75</v>
      </c>
      <c r="G185" s="31">
        <v>123.17</v>
      </c>
      <c r="H185" s="29">
        <v>70</v>
      </c>
      <c r="I185" s="29">
        <v>-332348</v>
      </c>
    </row>
    <row r="186" spans="1:9" s="100" customFormat="1" ht="11.25" customHeight="1">
      <c r="A186" s="179"/>
      <c r="B186" s="180"/>
      <c r="C186" s="81" t="s">
        <v>189</v>
      </c>
      <c r="D186" s="29">
        <v>2843.2280575539567</v>
      </c>
      <c r="E186" s="29">
        <v>5861.040791366906</v>
      </c>
      <c r="F186" s="29">
        <v>75</v>
      </c>
      <c r="G186" s="31">
        <v>98.92</v>
      </c>
      <c r="H186" s="29">
        <v>56</v>
      </c>
      <c r="I186" s="29">
        <v>0</v>
      </c>
    </row>
    <row r="187" spans="1:9" s="100" customFormat="1" ht="11.25" customHeight="1">
      <c r="A187" s="179"/>
      <c r="B187" s="180"/>
      <c r="C187" s="81" t="s">
        <v>190</v>
      </c>
      <c r="D187" s="29">
        <v>2766.2132352941176</v>
      </c>
      <c r="E187" s="29">
        <v>4109.66955882353</v>
      </c>
      <c r="F187" s="29">
        <v>85</v>
      </c>
      <c r="G187" s="31">
        <v>91.06</v>
      </c>
      <c r="H187" s="29">
        <v>51</v>
      </c>
      <c r="I187" s="29">
        <v>4561</v>
      </c>
    </row>
    <row r="188" spans="1:9" s="100" customFormat="1" ht="11.25" customHeight="1">
      <c r="A188" s="179"/>
      <c r="B188" s="180"/>
      <c r="C188" s="81" t="s">
        <v>191</v>
      </c>
      <c r="D188" s="29">
        <v>2274.2176470588233</v>
      </c>
      <c r="E188" s="29">
        <v>22685.074</v>
      </c>
      <c r="F188" s="29">
        <v>100</v>
      </c>
      <c r="G188" s="31">
        <v>50.49</v>
      </c>
      <c r="H188" s="29">
        <v>24</v>
      </c>
      <c r="I188" s="29">
        <v>50680</v>
      </c>
    </row>
    <row r="189" spans="1:9" s="100" customFormat="1" ht="11.25" customHeight="1">
      <c r="A189" s="179"/>
      <c r="B189" s="180"/>
      <c r="C189" s="81" t="s">
        <v>192</v>
      </c>
      <c r="D189" s="29">
        <v>2252.354487179487</v>
      </c>
      <c r="E189" s="29">
        <v>7194.300076923077</v>
      </c>
      <c r="F189" s="29">
        <v>80</v>
      </c>
      <c r="G189" s="31">
        <v>92.76</v>
      </c>
      <c r="H189" s="29">
        <v>52</v>
      </c>
      <c r="I189" s="29">
        <v>-166417</v>
      </c>
    </row>
    <row r="190" spans="1:9" s="100" customFormat="1" ht="11.25" customHeight="1">
      <c r="A190" s="179"/>
      <c r="B190" s="180"/>
      <c r="C190" s="81" t="s">
        <v>193</v>
      </c>
      <c r="D190" s="29">
        <v>2110.4531118587047</v>
      </c>
      <c r="E190" s="29">
        <v>4196.504537426409</v>
      </c>
      <c r="F190" s="29">
        <v>90</v>
      </c>
      <c r="G190" s="31">
        <v>92.83</v>
      </c>
      <c r="H190" s="29">
        <v>52</v>
      </c>
      <c r="I190" s="29">
        <v>585343</v>
      </c>
    </row>
    <row r="191" spans="1:9" s="100" customFormat="1" ht="11.25" customHeight="1">
      <c r="A191" s="179"/>
      <c r="B191" s="180"/>
      <c r="C191" s="81" t="s">
        <v>194</v>
      </c>
      <c r="D191" s="29">
        <v>1919.6791044776119</v>
      </c>
      <c r="E191" s="29">
        <v>-2316.7464179104377</v>
      </c>
      <c r="F191" s="29">
        <v>95</v>
      </c>
      <c r="G191" s="31">
        <v>70.74</v>
      </c>
      <c r="H191" s="29">
        <v>37</v>
      </c>
      <c r="I191" s="29">
        <v>43555</v>
      </c>
    </row>
    <row r="192" spans="1:9" s="100" customFormat="1" ht="11.25" customHeight="1">
      <c r="A192" s="179"/>
      <c r="B192" s="180"/>
      <c r="C192" s="81" t="s">
        <v>195</v>
      </c>
      <c r="D192" s="29">
        <v>2181.0015384615385</v>
      </c>
      <c r="E192" s="29">
        <v>7382.111764102565</v>
      </c>
      <c r="F192" s="29">
        <v>100</v>
      </c>
      <c r="G192" s="31">
        <v>77.83</v>
      </c>
      <c r="H192" s="29">
        <v>42</v>
      </c>
      <c r="I192" s="29">
        <v>178114</v>
      </c>
    </row>
    <row r="193" spans="1:9" s="100" customFormat="1" ht="11.25" customHeight="1">
      <c r="A193" s="179"/>
      <c r="B193" s="180"/>
      <c r="C193" s="81" t="s">
        <v>196</v>
      </c>
      <c r="D193" s="29">
        <v>2143.2134146341464</v>
      </c>
      <c r="E193" s="29">
        <v>4405.74167682927</v>
      </c>
      <c r="F193" s="29">
        <v>85</v>
      </c>
      <c r="G193" s="31">
        <v>85.13</v>
      </c>
      <c r="H193" s="29">
        <v>47</v>
      </c>
      <c r="I193" s="29">
        <v>42284</v>
      </c>
    </row>
    <row r="194" spans="1:9" s="100" customFormat="1" ht="11.25" customHeight="1">
      <c r="A194" s="179"/>
      <c r="B194" s="180"/>
      <c r="C194" s="180" t="s">
        <v>197</v>
      </c>
      <c r="D194" s="37">
        <v>2094.453177257525</v>
      </c>
      <c r="E194" s="37">
        <v>8996.07525083612</v>
      </c>
      <c r="F194" s="37">
        <v>100</v>
      </c>
      <c r="G194" s="39">
        <v>63</v>
      </c>
      <c r="H194" s="37">
        <v>32</v>
      </c>
      <c r="I194" s="37">
        <v>212315</v>
      </c>
    </row>
    <row r="195" spans="1:9" s="100" customFormat="1" ht="11.25" customHeight="1">
      <c r="A195" s="461"/>
      <c r="B195" s="461"/>
      <c r="C195" s="461"/>
      <c r="D195" s="461"/>
      <c r="E195" s="461"/>
      <c r="F195" s="461"/>
      <c r="G195" s="461"/>
      <c r="H195" s="461"/>
      <c r="I195" s="461"/>
    </row>
    <row r="196" spans="1:9" s="100" customFormat="1" ht="11.25" customHeight="1">
      <c r="A196" s="448" t="s">
        <v>198</v>
      </c>
      <c r="B196" s="448"/>
      <c r="C196" s="448"/>
      <c r="D196" s="25">
        <v>2228.4706914706917</v>
      </c>
      <c r="E196" s="25">
        <v>5862.105503685503</v>
      </c>
      <c r="F196" s="25">
        <v>97.85200710649335</v>
      </c>
      <c r="G196" s="27" t="s">
        <v>19</v>
      </c>
      <c r="H196" s="25" t="s">
        <v>19</v>
      </c>
      <c r="I196" s="25">
        <v>3146694</v>
      </c>
    </row>
    <row r="197" spans="1:9" s="100" customFormat="1" ht="11.25" customHeight="1">
      <c r="A197" s="179"/>
      <c r="B197" s="180"/>
      <c r="C197" s="83" t="s">
        <v>199</v>
      </c>
      <c r="D197" s="29">
        <v>2145.19391634981</v>
      </c>
      <c r="E197" s="29">
        <v>10097.938212927756</v>
      </c>
      <c r="F197" s="29">
        <v>100</v>
      </c>
      <c r="G197" s="31">
        <v>67.07</v>
      </c>
      <c r="H197" s="29">
        <v>35</v>
      </c>
      <c r="I197" s="29">
        <v>166398</v>
      </c>
    </row>
    <row r="198" spans="1:9" s="100" customFormat="1" ht="11.25" customHeight="1">
      <c r="A198" s="179"/>
      <c r="B198" s="180"/>
      <c r="C198" s="81" t="s">
        <v>280</v>
      </c>
      <c r="D198" s="29">
        <v>2717.5635179153096</v>
      </c>
      <c r="E198" s="29">
        <v>16851.781140065148</v>
      </c>
      <c r="F198" s="29">
        <v>100</v>
      </c>
      <c r="G198" s="31">
        <v>74.18</v>
      </c>
      <c r="H198" s="29">
        <v>39</v>
      </c>
      <c r="I198" s="29">
        <v>15244</v>
      </c>
    </row>
    <row r="199" spans="1:9" s="100" customFormat="1" ht="11.25" customHeight="1">
      <c r="A199" s="179"/>
      <c r="B199" s="180"/>
      <c r="C199" s="81" t="s">
        <v>200</v>
      </c>
      <c r="D199" s="29">
        <v>2573.7671232876714</v>
      </c>
      <c r="E199" s="29">
        <v>40941.85726027396</v>
      </c>
      <c r="F199" s="29">
        <v>100</v>
      </c>
      <c r="G199" s="31">
        <v>49.49</v>
      </c>
      <c r="H199" s="29">
        <v>23</v>
      </c>
      <c r="I199" s="29">
        <v>14178</v>
      </c>
    </row>
    <row r="200" spans="1:9" s="100" customFormat="1" ht="11.25" customHeight="1">
      <c r="A200" s="179"/>
      <c r="B200" s="180"/>
      <c r="C200" s="81" t="s">
        <v>201</v>
      </c>
      <c r="D200" s="29">
        <v>2182.0196078431372</v>
      </c>
      <c r="E200" s="29">
        <v>7648.726470588232</v>
      </c>
      <c r="F200" s="29">
        <v>100</v>
      </c>
      <c r="G200" s="31">
        <v>46.94</v>
      </c>
      <c r="H200" s="29">
        <v>21</v>
      </c>
      <c r="I200" s="29">
        <v>-639</v>
      </c>
    </row>
    <row r="201" spans="1:9" s="100" customFormat="1" ht="11.25" customHeight="1">
      <c r="A201" s="179"/>
      <c r="B201" s="180"/>
      <c r="C201" s="81" t="s">
        <v>281</v>
      </c>
      <c r="D201" s="29">
        <v>2150.8938428874735</v>
      </c>
      <c r="E201" s="29">
        <v>6611.0683651804675</v>
      </c>
      <c r="F201" s="29">
        <v>100</v>
      </c>
      <c r="G201" s="31">
        <v>61.9</v>
      </c>
      <c r="H201" s="29">
        <v>31</v>
      </c>
      <c r="I201" s="29">
        <v>358421</v>
      </c>
    </row>
    <row r="202" spans="1:9" s="100" customFormat="1" ht="11.25" customHeight="1">
      <c r="A202" s="179"/>
      <c r="B202" s="180"/>
      <c r="C202" s="81" t="s">
        <v>202</v>
      </c>
      <c r="D202" s="29">
        <v>1714.8095238095239</v>
      </c>
      <c r="E202" s="29">
        <v>2865.5207936507913</v>
      </c>
      <c r="F202" s="29">
        <v>100</v>
      </c>
      <c r="G202" s="31">
        <v>49.71</v>
      </c>
      <c r="H202" s="29">
        <v>23</v>
      </c>
      <c r="I202" s="29">
        <v>19257</v>
      </c>
    </row>
    <row r="203" spans="1:9" s="100" customFormat="1" ht="11.25" customHeight="1">
      <c r="A203" s="179"/>
      <c r="B203" s="180"/>
      <c r="C203" s="81" t="s">
        <v>203</v>
      </c>
      <c r="D203" s="29">
        <v>1966.2350427350427</v>
      </c>
      <c r="E203" s="29">
        <v>5623.837585470086</v>
      </c>
      <c r="F203" s="29">
        <v>100</v>
      </c>
      <c r="G203" s="31">
        <v>66.58</v>
      </c>
      <c r="H203" s="29">
        <v>34</v>
      </c>
      <c r="I203" s="29">
        <v>117905</v>
      </c>
    </row>
    <row r="204" spans="1:9" s="100" customFormat="1" ht="11.25" customHeight="1">
      <c r="A204" s="179"/>
      <c r="B204" s="180"/>
      <c r="C204" s="81" t="s">
        <v>204</v>
      </c>
      <c r="D204" s="29">
        <v>2231.8939774153073</v>
      </c>
      <c r="E204" s="29">
        <v>10753.026097867003</v>
      </c>
      <c r="F204" s="29">
        <v>100</v>
      </c>
      <c r="G204" s="31">
        <v>67.49</v>
      </c>
      <c r="H204" s="29">
        <v>35</v>
      </c>
      <c r="I204" s="29">
        <v>747496</v>
      </c>
    </row>
    <row r="205" spans="1:9" s="100" customFormat="1" ht="11.25" customHeight="1">
      <c r="A205" s="179"/>
      <c r="B205" s="180"/>
      <c r="C205" s="81" t="s">
        <v>205</v>
      </c>
      <c r="D205" s="29">
        <v>2512.2906360424026</v>
      </c>
      <c r="E205" s="29">
        <v>1735.012597173142</v>
      </c>
      <c r="F205" s="29">
        <v>100</v>
      </c>
      <c r="G205" s="31">
        <v>57.45</v>
      </c>
      <c r="H205" s="29">
        <v>28</v>
      </c>
      <c r="I205" s="29">
        <v>106308</v>
      </c>
    </row>
    <row r="206" spans="1:9" s="100" customFormat="1" ht="11.25" customHeight="1">
      <c r="A206" s="179"/>
      <c r="B206" s="180"/>
      <c r="C206" s="81" t="s">
        <v>206</v>
      </c>
      <c r="D206" s="29">
        <v>2948.108108108108</v>
      </c>
      <c r="E206" s="29">
        <v>-911.324594594594</v>
      </c>
      <c r="F206" s="29">
        <v>80</v>
      </c>
      <c r="G206" s="31">
        <v>73.26</v>
      </c>
      <c r="H206" s="29">
        <v>39</v>
      </c>
      <c r="I206" s="29">
        <v>0</v>
      </c>
    </row>
    <row r="207" spans="1:9" s="100" customFormat="1" ht="11.25" customHeight="1">
      <c r="A207" s="179"/>
      <c r="B207" s="180"/>
      <c r="C207" s="180" t="s">
        <v>207</v>
      </c>
      <c r="D207" s="37">
        <v>2173.935870029927</v>
      </c>
      <c r="E207" s="37">
        <v>1750.1784095767428</v>
      </c>
      <c r="F207" s="37">
        <v>95</v>
      </c>
      <c r="G207" s="39">
        <v>65.46</v>
      </c>
      <c r="H207" s="37">
        <v>34</v>
      </c>
      <c r="I207" s="37">
        <v>1602126</v>
      </c>
    </row>
    <row r="208" spans="1:9" s="100" customFormat="1" ht="11.25" customHeight="1">
      <c r="A208" s="461"/>
      <c r="B208" s="461"/>
      <c r="C208" s="461"/>
      <c r="D208" s="461"/>
      <c r="E208" s="461"/>
      <c r="F208" s="461"/>
      <c r="G208" s="461"/>
      <c r="H208" s="461"/>
      <c r="I208" s="461"/>
    </row>
    <row r="209" spans="1:9" s="100" customFormat="1" ht="11.25" customHeight="1">
      <c r="A209" s="448" t="s">
        <v>208</v>
      </c>
      <c r="B209" s="448"/>
      <c r="C209" s="448"/>
      <c r="D209" s="25">
        <v>2256.0014782608696</v>
      </c>
      <c r="E209" s="25">
        <v>2924.5340915217394</v>
      </c>
      <c r="F209" s="25">
        <v>93.66994580715684</v>
      </c>
      <c r="G209" s="27" t="s">
        <v>19</v>
      </c>
      <c r="H209" s="25" t="s">
        <v>19</v>
      </c>
      <c r="I209" s="25">
        <v>10007348</v>
      </c>
    </row>
    <row r="210" spans="1:9" s="100" customFormat="1" ht="11.25" customHeight="1">
      <c r="A210" s="179"/>
      <c r="B210" s="180"/>
      <c r="C210" s="83" t="s">
        <v>209</v>
      </c>
      <c r="D210" s="29">
        <v>2023.6141317965423</v>
      </c>
      <c r="E210" s="29">
        <v>2128.625632673515</v>
      </c>
      <c r="F210" s="29">
        <v>90</v>
      </c>
      <c r="G210" s="31">
        <v>89.25</v>
      </c>
      <c r="H210" s="29">
        <v>49</v>
      </c>
      <c r="I210" s="29">
        <v>1493630</v>
      </c>
    </row>
    <row r="211" spans="1:9" s="100" customFormat="1" ht="11.25" customHeight="1">
      <c r="A211" s="179"/>
      <c r="B211" s="180"/>
      <c r="C211" s="81" t="s">
        <v>210</v>
      </c>
      <c r="D211" s="29">
        <v>2436.523473493906</v>
      </c>
      <c r="E211" s="29">
        <v>3333.9278958418395</v>
      </c>
      <c r="F211" s="29">
        <v>97</v>
      </c>
      <c r="G211" s="31">
        <v>86.73</v>
      </c>
      <c r="H211" s="29">
        <v>48</v>
      </c>
      <c r="I211" s="29">
        <v>2260567</v>
      </c>
    </row>
    <row r="212" spans="1:9" s="100" customFormat="1" ht="11.25" customHeight="1">
      <c r="A212" s="179"/>
      <c r="B212" s="180"/>
      <c r="C212" s="81" t="s">
        <v>211</v>
      </c>
      <c r="D212" s="29">
        <v>1797.1392839627267</v>
      </c>
      <c r="E212" s="29">
        <v>476.5642226581657</v>
      </c>
      <c r="F212" s="29">
        <v>90</v>
      </c>
      <c r="G212" s="31">
        <v>80.05</v>
      </c>
      <c r="H212" s="29">
        <v>44</v>
      </c>
      <c r="I212" s="29">
        <v>832444</v>
      </c>
    </row>
    <row r="213" spans="1:9" s="100" customFormat="1" ht="11.25" customHeight="1">
      <c r="A213" s="179"/>
      <c r="B213" s="180"/>
      <c r="C213" s="81" t="s">
        <v>212</v>
      </c>
      <c r="D213" s="29">
        <v>1981.3000836470096</v>
      </c>
      <c r="E213" s="29">
        <v>1142.310915934755</v>
      </c>
      <c r="F213" s="29">
        <v>95</v>
      </c>
      <c r="G213" s="31">
        <v>94.05</v>
      </c>
      <c r="H213" s="29">
        <v>53</v>
      </c>
      <c r="I213" s="29">
        <v>603481</v>
      </c>
    </row>
    <row r="214" spans="1:9" s="100" customFormat="1" ht="11.25" customHeight="1">
      <c r="A214" s="179"/>
      <c r="B214" s="180"/>
      <c r="C214" s="81" t="s">
        <v>213</v>
      </c>
      <c r="D214" s="29">
        <v>2058.371711366539</v>
      </c>
      <c r="E214" s="29">
        <v>2189.6327611749684</v>
      </c>
      <c r="F214" s="29">
        <v>93</v>
      </c>
      <c r="G214" s="31">
        <v>86.41</v>
      </c>
      <c r="H214" s="29">
        <v>48</v>
      </c>
      <c r="I214" s="29">
        <v>1565801</v>
      </c>
    </row>
    <row r="215" spans="1:9" s="100" customFormat="1" ht="11.25" customHeight="1">
      <c r="A215" s="179"/>
      <c r="B215" s="180"/>
      <c r="C215" s="81" t="s">
        <v>214</v>
      </c>
      <c r="D215" s="29">
        <v>1996.8872633390706</v>
      </c>
      <c r="E215" s="29">
        <v>10394.283166953528</v>
      </c>
      <c r="F215" s="29">
        <v>100</v>
      </c>
      <c r="G215" s="31">
        <v>67.96</v>
      </c>
      <c r="H215" s="29">
        <v>35</v>
      </c>
      <c r="I215" s="29">
        <v>332530</v>
      </c>
    </row>
    <row r="216" spans="1:9" s="100" customFormat="1" ht="11.25" customHeight="1">
      <c r="A216" s="179"/>
      <c r="B216" s="180"/>
      <c r="C216" s="81" t="s">
        <v>215</v>
      </c>
      <c r="D216" s="29">
        <v>2106.0825825825827</v>
      </c>
      <c r="E216" s="29">
        <v>10438.972777777783</v>
      </c>
      <c r="F216" s="29">
        <v>100</v>
      </c>
      <c r="G216" s="31">
        <v>66.03</v>
      </c>
      <c r="H216" s="29">
        <v>34</v>
      </c>
      <c r="I216" s="29">
        <v>288602</v>
      </c>
    </row>
    <row r="217" spans="1:9" s="100" customFormat="1" ht="11.25" customHeight="1">
      <c r="A217" s="179"/>
      <c r="B217" s="180"/>
      <c r="C217" s="81" t="s">
        <v>216</v>
      </c>
      <c r="D217" s="29">
        <v>2227.6081989247314</v>
      </c>
      <c r="E217" s="29">
        <v>7438.954610215054</v>
      </c>
      <c r="F217" s="29">
        <v>100</v>
      </c>
      <c r="G217" s="31">
        <v>81.93</v>
      </c>
      <c r="H217" s="29">
        <v>45</v>
      </c>
      <c r="I217" s="29">
        <v>113259</v>
      </c>
    </row>
    <row r="218" spans="1:9" s="100" customFormat="1" ht="11.25" customHeight="1">
      <c r="A218" s="179"/>
      <c r="B218" s="180"/>
      <c r="C218" s="81" t="s">
        <v>217</v>
      </c>
      <c r="D218" s="29">
        <v>2202.229916897507</v>
      </c>
      <c r="E218" s="29">
        <v>2615.3907202216064</v>
      </c>
      <c r="F218" s="29">
        <v>100</v>
      </c>
      <c r="G218" s="31">
        <v>78.57</v>
      </c>
      <c r="H218" s="29">
        <v>42</v>
      </c>
      <c r="I218" s="29">
        <v>240712</v>
      </c>
    </row>
    <row r="219" spans="1:9" s="100" customFormat="1" ht="11.25" customHeight="1">
      <c r="A219" s="179"/>
      <c r="B219" s="180"/>
      <c r="C219" s="81" t="s">
        <v>218</v>
      </c>
      <c r="D219" s="29">
        <v>2150.0780856423175</v>
      </c>
      <c r="E219" s="29">
        <v>5610.7599328295555</v>
      </c>
      <c r="F219" s="29">
        <v>100</v>
      </c>
      <c r="G219" s="31">
        <v>81.55</v>
      </c>
      <c r="H219" s="29">
        <v>44</v>
      </c>
      <c r="I219" s="29">
        <v>312878</v>
      </c>
    </row>
    <row r="220" spans="1:9" s="100" customFormat="1" ht="11.25" customHeight="1">
      <c r="A220" s="179"/>
      <c r="B220" s="180"/>
      <c r="C220" s="81" t="s">
        <v>219</v>
      </c>
      <c r="D220" s="29">
        <v>2301.1736526946106</v>
      </c>
      <c r="E220" s="29">
        <v>5544.276646706586</v>
      </c>
      <c r="F220" s="29">
        <v>100</v>
      </c>
      <c r="G220" s="31">
        <v>70.74</v>
      </c>
      <c r="H220" s="29">
        <v>37</v>
      </c>
      <c r="I220" s="29">
        <v>278731</v>
      </c>
    </row>
    <row r="221" spans="1:9" s="100" customFormat="1" ht="11.25" customHeight="1">
      <c r="A221" s="179"/>
      <c r="B221" s="180"/>
      <c r="C221" s="81" t="s">
        <v>220</v>
      </c>
      <c r="D221" s="29">
        <v>2098.109090909091</v>
      </c>
      <c r="E221" s="29">
        <v>13145.812454545452</v>
      </c>
      <c r="F221" s="29">
        <v>100</v>
      </c>
      <c r="G221" s="31">
        <v>54.5</v>
      </c>
      <c r="H221" s="29">
        <v>26</v>
      </c>
      <c r="I221" s="29">
        <v>119611</v>
      </c>
    </row>
    <row r="222" spans="1:9" s="100" customFormat="1" ht="11.25" customHeight="1">
      <c r="A222" s="179"/>
      <c r="B222" s="180"/>
      <c r="C222" s="81" t="s">
        <v>221</v>
      </c>
      <c r="D222" s="29">
        <v>2161.7445721583654</v>
      </c>
      <c r="E222" s="29">
        <v>1160.4886590038323</v>
      </c>
      <c r="F222" s="29">
        <v>90</v>
      </c>
      <c r="G222" s="31">
        <v>82.34</v>
      </c>
      <c r="H222" s="29">
        <v>45</v>
      </c>
      <c r="I222" s="29">
        <v>969570</v>
      </c>
    </row>
    <row r="223" spans="1:9" s="100" customFormat="1" ht="11.25" customHeight="1">
      <c r="A223" s="179"/>
      <c r="B223" s="180"/>
      <c r="C223" s="81" t="s">
        <v>222</v>
      </c>
      <c r="D223" s="29">
        <v>2167.608818011257</v>
      </c>
      <c r="E223" s="29">
        <v>3507.2777673545966</v>
      </c>
      <c r="F223" s="29">
        <v>100</v>
      </c>
      <c r="G223" s="31">
        <v>75.65</v>
      </c>
      <c r="H223" s="29">
        <v>40</v>
      </c>
      <c r="I223" s="29">
        <v>115789</v>
      </c>
    </row>
    <row r="224" spans="1:9" s="100" customFormat="1" ht="11.25" customHeight="1">
      <c r="A224" s="179"/>
      <c r="B224" s="180"/>
      <c r="C224" s="81" t="s">
        <v>223</v>
      </c>
      <c r="D224" s="29">
        <v>4598.4838709677415</v>
      </c>
      <c r="E224" s="29">
        <v>8258.391404174574</v>
      </c>
      <c r="F224" s="29">
        <v>75</v>
      </c>
      <c r="G224" s="31">
        <v>139.83</v>
      </c>
      <c r="H224" s="29">
        <v>70</v>
      </c>
      <c r="I224" s="29">
        <v>-264077</v>
      </c>
    </row>
    <row r="225" spans="1:9" s="100" customFormat="1" ht="11.25" customHeight="1">
      <c r="A225" s="179"/>
      <c r="B225" s="180"/>
      <c r="C225" s="81" t="s">
        <v>224</v>
      </c>
      <c r="D225" s="29">
        <v>2696.357980162308</v>
      </c>
      <c r="E225" s="29">
        <v>1175.4619837691614</v>
      </c>
      <c r="F225" s="29">
        <v>85</v>
      </c>
      <c r="G225" s="31">
        <v>99.27</v>
      </c>
      <c r="H225" s="29">
        <v>56</v>
      </c>
      <c r="I225" s="29">
        <v>154230</v>
      </c>
    </row>
    <row r="226" spans="1:9" s="100" customFormat="1" ht="11.25" customHeight="1">
      <c r="A226" s="179"/>
      <c r="B226" s="180"/>
      <c r="C226" s="81" t="s">
        <v>225</v>
      </c>
      <c r="D226" s="29">
        <v>2134.2983425414363</v>
      </c>
      <c r="E226" s="29">
        <v>6198.961049723755</v>
      </c>
      <c r="F226" s="29">
        <v>95</v>
      </c>
      <c r="G226" s="31">
        <v>64.7</v>
      </c>
      <c r="H226" s="29">
        <v>33</v>
      </c>
      <c r="I226" s="29">
        <v>48861</v>
      </c>
    </row>
    <row r="227" spans="1:9" s="100" customFormat="1" ht="11.25" customHeight="1">
      <c r="A227" s="179"/>
      <c r="B227" s="180"/>
      <c r="C227" s="180" t="s">
        <v>226</v>
      </c>
      <c r="D227" s="37">
        <v>2067.4137869611686</v>
      </c>
      <c r="E227" s="37">
        <v>2098.8300605628783</v>
      </c>
      <c r="F227" s="37">
        <v>90</v>
      </c>
      <c r="G227" s="39">
        <v>96.43</v>
      </c>
      <c r="H227" s="37">
        <v>54</v>
      </c>
      <c r="I227" s="37">
        <v>540729</v>
      </c>
    </row>
    <row r="228" spans="1:9" s="100" customFormat="1" ht="11.25" customHeight="1">
      <c r="A228" s="461"/>
      <c r="B228" s="461"/>
      <c r="C228" s="461"/>
      <c r="D228" s="461"/>
      <c r="E228" s="461"/>
      <c r="F228" s="461"/>
      <c r="G228" s="461"/>
      <c r="H228" s="461"/>
      <c r="I228" s="461"/>
    </row>
    <row r="229" spans="1:9" s="100" customFormat="1" ht="11.25" customHeight="1">
      <c r="A229" s="448" t="s">
        <v>227</v>
      </c>
      <c r="B229" s="448"/>
      <c r="C229" s="448"/>
      <c r="D229" s="25">
        <v>2148.4397225725093</v>
      </c>
      <c r="E229" s="25">
        <v>4775.238245481295</v>
      </c>
      <c r="F229" s="25">
        <v>99.3388721743312</v>
      </c>
      <c r="G229" s="27" t="s">
        <v>19</v>
      </c>
      <c r="H229" s="25" t="s">
        <v>19</v>
      </c>
      <c r="I229" s="25">
        <v>7696322</v>
      </c>
    </row>
    <row r="230" spans="1:9" s="100" customFormat="1" ht="11.25" customHeight="1">
      <c r="A230" s="179"/>
      <c r="B230" s="180"/>
      <c r="C230" s="83" t="s">
        <v>228</v>
      </c>
      <c r="D230" s="29">
        <v>2108.619303850681</v>
      </c>
      <c r="E230" s="29">
        <v>4984.421913569868</v>
      </c>
      <c r="F230" s="29">
        <v>100</v>
      </c>
      <c r="G230" s="31">
        <v>78.93</v>
      </c>
      <c r="H230" s="29">
        <v>43</v>
      </c>
      <c r="I230" s="29">
        <v>3686105</v>
      </c>
    </row>
    <row r="231" spans="1:9" s="100" customFormat="1" ht="11.25" customHeight="1">
      <c r="A231" s="179"/>
      <c r="B231" s="180"/>
      <c r="C231" s="81" t="s">
        <v>229</v>
      </c>
      <c r="D231" s="29">
        <v>2177.102754700481</v>
      </c>
      <c r="E231" s="29">
        <v>6087.509348491475</v>
      </c>
      <c r="F231" s="29">
        <v>100</v>
      </c>
      <c r="G231" s="31">
        <v>74.92</v>
      </c>
      <c r="H231" s="29">
        <v>40</v>
      </c>
      <c r="I231" s="29">
        <v>1400870</v>
      </c>
    </row>
    <row r="232" spans="1:9" s="100" customFormat="1" ht="11.25" customHeight="1">
      <c r="A232" s="179"/>
      <c r="B232" s="180"/>
      <c r="C232" s="81" t="s">
        <v>230</v>
      </c>
      <c r="D232" s="29">
        <v>2280.8705583756346</v>
      </c>
      <c r="E232" s="29">
        <v>5930.210778341791</v>
      </c>
      <c r="F232" s="29">
        <v>100</v>
      </c>
      <c r="G232" s="31">
        <v>74.77</v>
      </c>
      <c r="H232" s="29">
        <v>40</v>
      </c>
      <c r="I232" s="29">
        <v>504823</v>
      </c>
    </row>
    <row r="233" spans="1:9" s="100" customFormat="1" ht="11.25" customHeight="1">
      <c r="A233" s="179"/>
      <c r="B233" s="180"/>
      <c r="C233" s="81" t="s">
        <v>231</v>
      </c>
      <c r="D233" s="29">
        <v>2137.5452865064694</v>
      </c>
      <c r="E233" s="29">
        <v>6900.218077634011</v>
      </c>
      <c r="F233" s="29">
        <v>100</v>
      </c>
      <c r="G233" s="31">
        <v>72.92</v>
      </c>
      <c r="H233" s="29">
        <v>39</v>
      </c>
      <c r="I233" s="29">
        <v>292833</v>
      </c>
    </row>
    <row r="234" spans="1:9" s="100" customFormat="1" ht="11.25" customHeight="1">
      <c r="A234" s="179"/>
      <c r="B234" s="180"/>
      <c r="C234" s="81" t="s">
        <v>232</v>
      </c>
      <c r="D234" s="29">
        <v>2198.45784695201</v>
      </c>
      <c r="E234" s="29">
        <v>2009.5067833981846</v>
      </c>
      <c r="F234" s="29">
        <v>95</v>
      </c>
      <c r="G234" s="31">
        <v>81.11</v>
      </c>
      <c r="H234" s="29">
        <v>44</v>
      </c>
      <c r="I234" s="29">
        <v>1078227</v>
      </c>
    </row>
    <row r="235" spans="1:9" s="100" customFormat="1" ht="11.25" customHeight="1">
      <c r="A235" s="179"/>
      <c r="B235" s="180"/>
      <c r="C235" s="180" t="s">
        <v>233</v>
      </c>
      <c r="D235" s="37">
        <v>2170.4853090172237</v>
      </c>
      <c r="E235" s="37">
        <v>2938.7395339412355</v>
      </c>
      <c r="F235" s="37">
        <v>100</v>
      </c>
      <c r="G235" s="39">
        <v>79.35</v>
      </c>
      <c r="H235" s="37">
        <v>43</v>
      </c>
      <c r="I235" s="37">
        <v>733464</v>
      </c>
    </row>
    <row r="236" spans="1:9" s="100" customFormat="1" ht="11.25" customHeight="1">
      <c r="A236" s="461"/>
      <c r="B236" s="461"/>
      <c r="C236" s="461"/>
      <c r="D236" s="461"/>
      <c r="E236" s="461"/>
      <c r="F236" s="461"/>
      <c r="G236" s="461"/>
      <c r="H236" s="461"/>
      <c r="I236" s="461"/>
    </row>
    <row r="237" spans="1:9" s="100" customFormat="1" ht="11.25" customHeight="1">
      <c r="A237" s="448" t="s">
        <v>234</v>
      </c>
      <c r="B237" s="448"/>
      <c r="C237" s="448"/>
      <c r="D237" s="25">
        <v>2180.763644605621</v>
      </c>
      <c r="E237" s="25">
        <v>4698.672825022666</v>
      </c>
      <c r="F237" s="25">
        <v>98.37622100817855</v>
      </c>
      <c r="G237" s="27" t="s">
        <v>19</v>
      </c>
      <c r="H237" s="25" t="s">
        <v>19</v>
      </c>
      <c r="I237" s="25">
        <v>2999931</v>
      </c>
    </row>
    <row r="238" spans="1:9" s="100" customFormat="1" ht="11.25" customHeight="1">
      <c r="A238" s="179"/>
      <c r="B238" s="180"/>
      <c r="C238" s="83" t="s">
        <v>235</v>
      </c>
      <c r="D238" s="29">
        <v>2157.6978941684665</v>
      </c>
      <c r="E238" s="29">
        <v>2715.48060475162</v>
      </c>
      <c r="F238" s="29">
        <v>95</v>
      </c>
      <c r="G238" s="31">
        <v>61.24</v>
      </c>
      <c r="H238" s="29">
        <v>31</v>
      </c>
      <c r="I238" s="29">
        <v>1110441</v>
      </c>
    </row>
    <row r="239" spans="1:9" s="100" customFormat="1" ht="11.25" customHeight="1">
      <c r="A239" s="179"/>
      <c r="B239" s="180"/>
      <c r="C239" s="81" t="s">
        <v>283</v>
      </c>
      <c r="D239" s="29">
        <v>2106.429141716567</v>
      </c>
      <c r="E239" s="29">
        <v>3593.8457085828336</v>
      </c>
      <c r="F239" s="29">
        <v>100</v>
      </c>
      <c r="G239" s="31">
        <v>70.54</v>
      </c>
      <c r="H239" s="29">
        <v>37</v>
      </c>
      <c r="I239" s="29">
        <v>302037</v>
      </c>
    </row>
    <row r="240" spans="1:9" s="100" customFormat="1" ht="11.25" customHeight="1">
      <c r="A240" s="179"/>
      <c r="B240" s="180"/>
      <c r="C240" s="81" t="s">
        <v>284</v>
      </c>
      <c r="D240" s="29">
        <v>2657</v>
      </c>
      <c r="E240" s="29">
        <v>31136.314729729726</v>
      </c>
      <c r="F240" s="29">
        <v>100</v>
      </c>
      <c r="G240" s="31">
        <v>60.44</v>
      </c>
      <c r="H240" s="29">
        <v>30</v>
      </c>
      <c r="I240" s="29">
        <v>6119</v>
      </c>
    </row>
    <row r="241" spans="1:9" s="100" customFormat="1" ht="11.25" customHeight="1">
      <c r="A241" s="179"/>
      <c r="B241" s="180"/>
      <c r="C241" s="81" t="s">
        <v>285</v>
      </c>
      <c r="D241" s="29">
        <v>5271.868421052632</v>
      </c>
      <c r="E241" s="29">
        <v>25110.6797368421</v>
      </c>
      <c r="F241" s="29">
        <v>100</v>
      </c>
      <c r="G241" s="31">
        <v>94.47</v>
      </c>
      <c r="H241" s="29">
        <v>53</v>
      </c>
      <c r="I241" s="29">
        <v>-9371</v>
      </c>
    </row>
    <row r="242" spans="1:9" s="100" customFormat="1" ht="11.25" customHeight="1">
      <c r="A242" s="179"/>
      <c r="B242" s="180"/>
      <c r="C242" s="81" t="s">
        <v>237</v>
      </c>
      <c r="D242" s="29">
        <v>1861.1551204819277</v>
      </c>
      <c r="E242" s="29">
        <v>4897.278162650603</v>
      </c>
      <c r="F242" s="29">
        <v>100</v>
      </c>
      <c r="G242" s="31">
        <v>58.07</v>
      </c>
      <c r="H242" s="29">
        <v>29</v>
      </c>
      <c r="I242" s="29">
        <v>217631</v>
      </c>
    </row>
    <row r="243" spans="1:9" s="100" customFormat="1" ht="11.25" customHeight="1">
      <c r="A243" s="179"/>
      <c r="B243" s="180"/>
      <c r="C243" s="81" t="s">
        <v>238</v>
      </c>
      <c r="D243" s="29">
        <v>2125.5712570056044</v>
      </c>
      <c r="E243" s="29">
        <v>3056.075468374699</v>
      </c>
      <c r="F243" s="29">
        <v>100</v>
      </c>
      <c r="G243" s="31">
        <v>65.82</v>
      </c>
      <c r="H243" s="29">
        <v>34</v>
      </c>
      <c r="I243" s="29">
        <v>812687</v>
      </c>
    </row>
    <row r="244" spans="1:9" s="100" customFormat="1" ht="11.25" customHeight="1">
      <c r="A244" s="179"/>
      <c r="B244" s="180"/>
      <c r="C244" s="81" t="s">
        <v>286</v>
      </c>
      <c r="D244" s="29">
        <v>2243.7047058823528</v>
      </c>
      <c r="E244" s="29">
        <v>8741.301199999998</v>
      </c>
      <c r="F244" s="29">
        <v>100</v>
      </c>
      <c r="G244" s="31">
        <v>72.62</v>
      </c>
      <c r="H244" s="29">
        <v>38</v>
      </c>
      <c r="I244" s="29">
        <v>212373</v>
      </c>
    </row>
    <row r="245" spans="1:9" s="100" customFormat="1" ht="11.25" customHeight="1">
      <c r="A245" s="179"/>
      <c r="B245" s="180"/>
      <c r="C245" s="81" t="s">
        <v>239</v>
      </c>
      <c r="D245" s="29">
        <v>2064.6275964391693</v>
      </c>
      <c r="E245" s="29">
        <v>3224.7671810089014</v>
      </c>
      <c r="F245" s="29">
        <v>100</v>
      </c>
      <c r="G245" s="31">
        <v>70.11</v>
      </c>
      <c r="H245" s="29">
        <v>37</v>
      </c>
      <c r="I245" s="29">
        <v>174415</v>
      </c>
    </row>
    <row r="246" spans="1:9" s="100" customFormat="1" ht="11.25" customHeight="1">
      <c r="A246" s="179"/>
      <c r="B246" s="180"/>
      <c r="C246" s="180" t="s">
        <v>287</v>
      </c>
      <c r="D246" s="37">
        <v>2492.604609929078</v>
      </c>
      <c r="E246" s="37">
        <v>6615.2963120567365</v>
      </c>
      <c r="F246" s="37">
        <v>100</v>
      </c>
      <c r="G246" s="39">
        <v>78.61</v>
      </c>
      <c r="H246" s="37">
        <v>42</v>
      </c>
      <c r="I246" s="37">
        <v>173599</v>
      </c>
    </row>
    <row r="247" spans="1:9" s="100" customFormat="1" ht="11.25" customHeight="1">
      <c r="A247" s="461"/>
      <c r="B247" s="461"/>
      <c r="C247" s="461"/>
      <c r="D247" s="461"/>
      <c r="E247" s="461"/>
      <c r="F247" s="461"/>
      <c r="G247" s="461"/>
      <c r="H247" s="461"/>
      <c r="I247" s="461"/>
    </row>
    <row r="248" spans="1:9" s="100" customFormat="1" ht="11.25" customHeight="1">
      <c r="A248" s="448" t="s">
        <v>240</v>
      </c>
      <c r="B248" s="448"/>
      <c r="C248" s="448"/>
      <c r="D248" s="25">
        <v>2317.1494264240505</v>
      </c>
      <c r="E248" s="25">
        <v>6152.112679984177</v>
      </c>
      <c r="F248" s="25">
        <v>98.01172495320478</v>
      </c>
      <c r="G248" s="27" t="s">
        <v>19</v>
      </c>
      <c r="H248" s="25" t="s">
        <v>19</v>
      </c>
      <c r="I248" s="25">
        <v>4701040</v>
      </c>
    </row>
    <row r="249" spans="1:9" s="100" customFormat="1" ht="11.25" customHeight="1">
      <c r="A249" s="179"/>
      <c r="B249" s="180"/>
      <c r="C249" s="83" t="s">
        <v>241</v>
      </c>
      <c r="D249" s="29">
        <v>2179.5969418960244</v>
      </c>
      <c r="E249" s="29">
        <v>9825.794550458717</v>
      </c>
      <c r="F249" s="29">
        <v>100</v>
      </c>
      <c r="G249" s="31">
        <v>72.11</v>
      </c>
      <c r="H249" s="29">
        <v>38</v>
      </c>
      <c r="I249" s="29">
        <v>422254</v>
      </c>
    </row>
    <row r="250" spans="1:9" s="100" customFormat="1" ht="11.25" customHeight="1">
      <c r="A250" s="179"/>
      <c r="B250" s="180"/>
      <c r="C250" s="81" t="s">
        <v>242</v>
      </c>
      <c r="D250" s="29">
        <v>3051.3509615384614</v>
      </c>
      <c r="E250" s="29">
        <v>10869.81269230769</v>
      </c>
      <c r="F250" s="29">
        <v>100</v>
      </c>
      <c r="G250" s="31">
        <v>73.78</v>
      </c>
      <c r="H250" s="29">
        <v>39</v>
      </c>
      <c r="I250" s="29">
        <v>62826</v>
      </c>
    </row>
    <row r="251" spans="1:9" s="100" customFormat="1" ht="11.25" customHeight="1">
      <c r="A251" s="179"/>
      <c r="B251" s="180"/>
      <c r="C251" s="81" t="s">
        <v>243</v>
      </c>
      <c r="D251" s="29">
        <v>2894.849315068493</v>
      </c>
      <c r="E251" s="29">
        <v>8269.912328767125</v>
      </c>
      <c r="F251" s="29">
        <v>100</v>
      </c>
      <c r="G251" s="31">
        <v>63.36</v>
      </c>
      <c r="H251" s="29">
        <v>32</v>
      </c>
      <c r="I251" s="29">
        <v>2314</v>
      </c>
    </row>
    <row r="252" spans="1:9" s="100" customFormat="1" ht="11.25" customHeight="1">
      <c r="A252" s="179"/>
      <c r="B252" s="180"/>
      <c r="C252" s="81" t="s">
        <v>244</v>
      </c>
      <c r="D252" s="29">
        <v>2662.227657572907</v>
      </c>
      <c r="E252" s="29">
        <v>4560.93202257761</v>
      </c>
      <c r="F252" s="29">
        <v>95</v>
      </c>
      <c r="G252" s="31">
        <v>83.69</v>
      </c>
      <c r="H252" s="29">
        <v>46</v>
      </c>
      <c r="I252" s="29">
        <v>179009</v>
      </c>
    </row>
    <row r="253" spans="1:9" s="100" customFormat="1" ht="11.25" customHeight="1">
      <c r="A253" s="179"/>
      <c r="B253" s="180"/>
      <c r="C253" s="81" t="s">
        <v>313</v>
      </c>
      <c r="D253" s="29">
        <v>3140.7169811320755</v>
      </c>
      <c r="E253" s="29">
        <v>22477.233018867923</v>
      </c>
      <c r="F253" s="29">
        <v>100</v>
      </c>
      <c r="G253" s="31">
        <v>57.12</v>
      </c>
      <c r="H253" s="29">
        <v>28</v>
      </c>
      <c r="I253" s="29">
        <v>42744</v>
      </c>
    </row>
    <row r="254" spans="1:9" s="100" customFormat="1" ht="11.25" customHeight="1">
      <c r="A254" s="179"/>
      <c r="B254" s="180"/>
      <c r="C254" s="81" t="s">
        <v>245</v>
      </c>
      <c r="D254" s="29">
        <v>3858.7567567567567</v>
      </c>
      <c r="E254" s="29">
        <v>27615.20405405405</v>
      </c>
      <c r="F254" s="29">
        <v>100</v>
      </c>
      <c r="G254" s="31">
        <v>62.15</v>
      </c>
      <c r="H254" s="29">
        <v>31</v>
      </c>
      <c r="I254" s="29">
        <v>8139</v>
      </c>
    </row>
    <row r="255" spans="1:9" s="100" customFormat="1" ht="11.25" customHeight="1">
      <c r="A255" s="179"/>
      <c r="B255" s="180"/>
      <c r="C255" s="81" t="s">
        <v>246</v>
      </c>
      <c r="D255" s="29">
        <v>4077.151785714286</v>
      </c>
      <c r="E255" s="29">
        <v>31687.886785714283</v>
      </c>
      <c r="F255" s="29">
        <v>100</v>
      </c>
      <c r="G255" s="31">
        <v>98.22</v>
      </c>
      <c r="H255" s="29">
        <v>55</v>
      </c>
      <c r="I255" s="29">
        <v>-9430</v>
      </c>
    </row>
    <row r="256" spans="1:9" s="100" customFormat="1" ht="11.25" customHeight="1">
      <c r="A256" s="179"/>
      <c r="B256" s="180"/>
      <c r="C256" s="81" t="s">
        <v>247</v>
      </c>
      <c r="D256" s="29">
        <v>2639.557894736842</v>
      </c>
      <c r="E256" s="29">
        <v>10014.898736842106</v>
      </c>
      <c r="F256" s="29">
        <v>100</v>
      </c>
      <c r="G256" s="31">
        <v>58.19</v>
      </c>
      <c r="H256" s="29">
        <v>29</v>
      </c>
      <c r="I256" s="29">
        <v>87170</v>
      </c>
    </row>
    <row r="257" spans="1:9" s="100" customFormat="1" ht="11.25" customHeight="1">
      <c r="A257" s="179"/>
      <c r="B257" s="180"/>
      <c r="C257" s="81" t="s">
        <v>314</v>
      </c>
      <c r="D257" s="29">
        <v>2340.0839895013123</v>
      </c>
      <c r="E257" s="29">
        <v>3168.725459317586</v>
      </c>
      <c r="F257" s="29">
        <v>100</v>
      </c>
      <c r="G257" s="31">
        <v>71.16</v>
      </c>
      <c r="H257" s="29">
        <v>37</v>
      </c>
      <c r="I257" s="29">
        <v>231540</v>
      </c>
    </row>
    <row r="258" spans="1:9" s="100" customFormat="1" ht="11.25" customHeight="1">
      <c r="A258" s="179"/>
      <c r="B258" s="180"/>
      <c r="C258" s="81" t="s">
        <v>248</v>
      </c>
      <c r="D258" s="29">
        <v>2247.0596446700506</v>
      </c>
      <c r="E258" s="29">
        <v>5145.533883248731</v>
      </c>
      <c r="F258" s="29">
        <v>100</v>
      </c>
      <c r="G258" s="31">
        <v>61.88</v>
      </c>
      <c r="H258" s="29">
        <v>31</v>
      </c>
      <c r="I258" s="29">
        <v>380376</v>
      </c>
    </row>
    <row r="259" spans="1:9" s="100" customFormat="1" ht="11.25" customHeight="1">
      <c r="A259" s="179"/>
      <c r="B259" s="180"/>
      <c r="C259" s="81" t="s">
        <v>249</v>
      </c>
      <c r="D259" s="29">
        <v>2022.8154761904761</v>
      </c>
      <c r="E259" s="29">
        <v>-1368.7502976190476</v>
      </c>
      <c r="F259" s="29">
        <v>75</v>
      </c>
      <c r="G259" s="31">
        <v>79.96</v>
      </c>
      <c r="H259" s="29">
        <v>43</v>
      </c>
      <c r="I259" s="29">
        <v>0</v>
      </c>
    </row>
    <row r="260" spans="1:9" s="100" customFormat="1" ht="11.25" customHeight="1">
      <c r="A260" s="179"/>
      <c r="B260" s="180"/>
      <c r="C260" s="81" t="s">
        <v>250</v>
      </c>
      <c r="D260" s="29">
        <v>2160.5859073359075</v>
      </c>
      <c r="E260" s="29">
        <v>6013.153120978121</v>
      </c>
      <c r="F260" s="29">
        <v>100</v>
      </c>
      <c r="G260" s="31">
        <v>75.36</v>
      </c>
      <c r="H260" s="29">
        <v>40</v>
      </c>
      <c r="I260" s="29">
        <v>1017083</v>
      </c>
    </row>
    <row r="261" spans="1:9" s="100" customFormat="1" ht="11.25" customHeight="1">
      <c r="A261" s="179"/>
      <c r="B261" s="180"/>
      <c r="C261" s="81" t="s">
        <v>251</v>
      </c>
      <c r="D261" s="29">
        <v>2214.7452025586354</v>
      </c>
      <c r="E261" s="29">
        <v>7650.319829424305</v>
      </c>
      <c r="F261" s="29">
        <v>100</v>
      </c>
      <c r="G261" s="31">
        <v>68.36</v>
      </c>
      <c r="H261" s="29">
        <v>36</v>
      </c>
      <c r="I261" s="29">
        <v>766943</v>
      </c>
    </row>
    <row r="262" spans="1:9" s="100" customFormat="1" ht="11.25" customHeight="1">
      <c r="A262" s="179"/>
      <c r="B262" s="180"/>
      <c r="C262" s="81" t="s">
        <v>252</v>
      </c>
      <c r="D262" s="29">
        <v>2168.1902050113895</v>
      </c>
      <c r="E262" s="29">
        <v>783.0359453302963</v>
      </c>
      <c r="F262" s="29">
        <v>85</v>
      </c>
      <c r="G262" s="31">
        <v>87.02</v>
      </c>
      <c r="H262" s="29">
        <v>48</v>
      </c>
      <c r="I262" s="29">
        <v>-28765</v>
      </c>
    </row>
    <row r="263" spans="1:9" s="100" customFormat="1" ht="11.25" customHeight="1">
      <c r="A263" s="179"/>
      <c r="B263" s="180"/>
      <c r="C263" s="81" t="s">
        <v>253</v>
      </c>
      <c r="D263" s="29">
        <v>1735</v>
      </c>
      <c r="E263" s="29">
        <v>7938.3703636363625</v>
      </c>
      <c r="F263" s="29">
        <v>100</v>
      </c>
      <c r="G263" s="31">
        <v>54.16</v>
      </c>
      <c r="H263" s="29">
        <v>26</v>
      </c>
      <c r="I263" s="29">
        <v>14605</v>
      </c>
    </row>
    <row r="264" spans="1:9" s="100" customFormat="1" ht="11.25" customHeight="1">
      <c r="A264" s="179"/>
      <c r="B264" s="180"/>
      <c r="C264" s="81" t="s">
        <v>254</v>
      </c>
      <c r="D264" s="29">
        <v>2375.223611111111</v>
      </c>
      <c r="E264" s="29">
        <v>5799.485500000002</v>
      </c>
      <c r="F264" s="29">
        <v>100</v>
      </c>
      <c r="G264" s="31">
        <v>77.57</v>
      </c>
      <c r="H264" s="29">
        <v>42</v>
      </c>
      <c r="I264" s="29">
        <v>331611</v>
      </c>
    </row>
    <row r="265" spans="1:9" s="100" customFormat="1" ht="11.25" customHeight="1">
      <c r="A265" s="179"/>
      <c r="B265" s="180"/>
      <c r="C265" s="81" t="s">
        <v>255</v>
      </c>
      <c r="D265" s="29">
        <v>2357.8038647342996</v>
      </c>
      <c r="E265" s="29">
        <v>1349.0006473429953</v>
      </c>
      <c r="F265" s="29">
        <v>100</v>
      </c>
      <c r="G265" s="31">
        <v>78.91</v>
      </c>
      <c r="H265" s="29">
        <v>43</v>
      </c>
      <c r="I265" s="29">
        <v>577937</v>
      </c>
    </row>
    <row r="266" spans="1:9" s="100" customFormat="1" ht="11.25" customHeight="1">
      <c r="A266" s="179"/>
      <c r="B266" s="180"/>
      <c r="C266" s="81" t="s">
        <v>256</v>
      </c>
      <c r="D266" s="29">
        <v>1873.8588807785889</v>
      </c>
      <c r="E266" s="29">
        <v>3016.8372262773723</v>
      </c>
      <c r="F266" s="29">
        <v>90</v>
      </c>
      <c r="G266" s="31">
        <v>68.07</v>
      </c>
      <c r="H266" s="29">
        <v>35</v>
      </c>
      <c r="I266" s="29">
        <v>197482</v>
      </c>
    </row>
    <row r="267" spans="1:9" s="100" customFormat="1" ht="11.25" customHeight="1">
      <c r="A267" s="179"/>
      <c r="B267" s="180"/>
      <c r="C267" s="81" t="s">
        <v>257</v>
      </c>
      <c r="D267" s="29">
        <v>2376.4346405228757</v>
      </c>
      <c r="E267" s="29">
        <v>6581.681391223156</v>
      </c>
      <c r="F267" s="29">
        <v>100</v>
      </c>
      <c r="G267" s="31">
        <v>73.87</v>
      </c>
      <c r="H267" s="29">
        <v>39</v>
      </c>
      <c r="I267" s="29">
        <v>389651</v>
      </c>
    </row>
    <row r="268" spans="1:9" s="100" customFormat="1" ht="11.25" customHeight="1">
      <c r="A268" s="179"/>
      <c r="B268" s="180"/>
      <c r="C268" s="81" t="s">
        <v>315</v>
      </c>
      <c r="D268" s="29">
        <v>3373.6803278688526</v>
      </c>
      <c r="E268" s="29">
        <v>11657.569672131147</v>
      </c>
      <c r="F268" s="29">
        <v>100</v>
      </c>
      <c r="G268" s="31">
        <v>58.87</v>
      </c>
      <c r="H268" s="29">
        <v>29</v>
      </c>
      <c r="I268" s="29">
        <v>9957</v>
      </c>
    </row>
    <row r="269" spans="1:9" s="100" customFormat="1" ht="11.25" customHeight="1">
      <c r="A269" s="179"/>
      <c r="B269" s="180"/>
      <c r="C269" s="180" t="s">
        <v>258</v>
      </c>
      <c r="D269" s="37">
        <v>2831.324324324324</v>
      </c>
      <c r="E269" s="37">
        <v>18884.19310810811</v>
      </c>
      <c r="F269" s="37">
        <v>100</v>
      </c>
      <c r="G269" s="39">
        <v>60.27</v>
      </c>
      <c r="H269" s="37">
        <v>30</v>
      </c>
      <c r="I269" s="37">
        <v>17594</v>
      </c>
    </row>
    <row r="270" spans="1:9" s="100" customFormat="1" ht="11.25" customHeight="1">
      <c r="A270" s="460"/>
      <c r="B270" s="460"/>
      <c r="C270" s="460"/>
      <c r="D270" s="460"/>
      <c r="E270" s="460"/>
      <c r="F270" s="460"/>
      <c r="G270" s="460"/>
      <c r="H270" s="460"/>
      <c r="I270" s="460"/>
    </row>
    <row r="271" spans="1:9" s="100" customFormat="1" ht="11.25" customHeight="1">
      <c r="A271" s="448" t="s">
        <v>304</v>
      </c>
      <c r="B271" s="448"/>
      <c r="C271" s="448"/>
      <c r="D271" s="448"/>
      <c r="E271" s="448"/>
      <c r="F271" s="448"/>
      <c r="G271" s="448"/>
      <c r="H271" s="448"/>
      <c r="I271" s="448"/>
    </row>
    <row r="272" spans="1:9" s="100" customFormat="1" ht="11.25" customHeight="1">
      <c r="A272" s="179"/>
      <c r="B272" s="180"/>
      <c r="C272" s="83" t="s">
        <v>260</v>
      </c>
      <c r="D272" s="29">
        <v>2942.229067564723</v>
      </c>
      <c r="E272" s="29">
        <v>2375.2161359713746</v>
      </c>
      <c r="F272" s="29">
        <v>84.12231151833568</v>
      </c>
      <c r="G272" s="31" t="s">
        <v>19</v>
      </c>
      <c r="H272" s="29" t="s">
        <v>19</v>
      </c>
      <c r="I272" s="29">
        <v>1100040</v>
      </c>
    </row>
    <row r="273" spans="1:9" s="100" customFormat="1" ht="11.25" customHeight="1">
      <c r="A273" s="179"/>
      <c r="B273" s="180"/>
      <c r="C273" s="81" t="s">
        <v>261</v>
      </c>
      <c r="D273" s="29">
        <v>3670.724589590037</v>
      </c>
      <c r="E273" s="29">
        <v>3874.5313098855922</v>
      </c>
      <c r="F273" s="29">
        <v>76.98545381502004</v>
      </c>
      <c r="G273" s="31" t="s">
        <v>19</v>
      </c>
      <c r="H273" s="29" t="s">
        <v>19</v>
      </c>
      <c r="I273" s="29">
        <v>-33498774</v>
      </c>
    </row>
    <row r="274" spans="1:9" s="100" customFormat="1" ht="11.25" customHeight="1">
      <c r="A274" s="179"/>
      <c r="B274" s="180"/>
      <c r="C274" s="81" t="s">
        <v>262</v>
      </c>
      <c r="D274" s="29">
        <v>2623.505376883582</v>
      </c>
      <c r="E274" s="29">
        <v>5114.484209522854</v>
      </c>
      <c r="F274" s="29">
        <v>84.33672266035326</v>
      </c>
      <c r="G274" s="31" t="s">
        <v>19</v>
      </c>
      <c r="H274" s="29" t="s">
        <v>19</v>
      </c>
      <c r="I274" s="29">
        <v>3785296</v>
      </c>
    </row>
    <row r="275" spans="1:9" s="100" customFormat="1" ht="11.25" customHeight="1">
      <c r="A275" s="179"/>
      <c r="B275" s="180"/>
      <c r="C275" s="81" t="s">
        <v>263</v>
      </c>
      <c r="D275" s="29">
        <v>2228.4706914706917</v>
      </c>
      <c r="E275" s="29">
        <v>5862.105503685503</v>
      </c>
      <c r="F275" s="29">
        <v>97.85200710649335</v>
      </c>
      <c r="G275" s="31" t="s">
        <v>19</v>
      </c>
      <c r="H275" s="29" t="s">
        <v>19</v>
      </c>
      <c r="I275" s="29">
        <v>3146694</v>
      </c>
    </row>
    <row r="276" spans="1:9" s="100" customFormat="1" ht="11.25" customHeight="1">
      <c r="A276" s="179"/>
      <c r="B276" s="180"/>
      <c r="C276" s="81" t="s">
        <v>264</v>
      </c>
      <c r="D276" s="29">
        <v>2256.0014782608696</v>
      </c>
      <c r="E276" s="29">
        <v>2924.5340915217394</v>
      </c>
      <c r="F276" s="29">
        <v>93.66994580715684</v>
      </c>
      <c r="G276" s="31" t="s">
        <v>19</v>
      </c>
      <c r="H276" s="29" t="s">
        <v>19</v>
      </c>
      <c r="I276" s="29">
        <v>10007348</v>
      </c>
    </row>
    <row r="277" spans="1:9" s="100" customFormat="1" ht="11.25" customHeight="1">
      <c r="A277" s="179"/>
      <c r="B277" s="180"/>
      <c r="C277" s="81" t="s">
        <v>265</v>
      </c>
      <c r="D277" s="29">
        <v>2148.4397225725093</v>
      </c>
      <c r="E277" s="29">
        <v>4775.238245481295</v>
      </c>
      <c r="F277" s="29">
        <v>99.3388721743312</v>
      </c>
      <c r="G277" s="31" t="s">
        <v>19</v>
      </c>
      <c r="H277" s="29" t="s">
        <v>19</v>
      </c>
      <c r="I277" s="29">
        <v>7696322</v>
      </c>
    </row>
    <row r="278" spans="1:9" s="100" customFormat="1" ht="11.25" customHeight="1">
      <c r="A278" s="179"/>
      <c r="B278" s="180"/>
      <c r="C278" s="81" t="s">
        <v>266</v>
      </c>
      <c r="D278" s="29">
        <v>2180.763644605621</v>
      </c>
      <c r="E278" s="29">
        <v>4698.672825022666</v>
      </c>
      <c r="F278" s="29">
        <v>98.37622100817855</v>
      </c>
      <c r="G278" s="31" t="s">
        <v>19</v>
      </c>
      <c r="H278" s="29" t="s">
        <v>19</v>
      </c>
      <c r="I278" s="29">
        <v>2999931</v>
      </c>
    </row>
    <row r="279" spans="1:9" s="100" customFormat="1" ht="11.25" customHeight="1">
      <c r="A279" s="179"/>
      <c r="B279" s="180"/>
      <c r="C279" s="81" t="s">
        <v>267</v>
      </c>
      <c r="D279" s="29">
        <v>2317.1494264240505</v>
      </c>
      <c r="E279" s="29">
        <v>6152.112679984177</v>
      </c>
      <c r="F279" s="29">
        <v>98.01172495320478</v>
      </c>
      <c r="G279" s="31" t="s">
        <v>19</v>
      </c>
      <c r="H279" s="29" t="s">
        <v>19</v>
      </c>
      <c r="I279" s="29">
        <v>4701040</v>
      </c>
    </row>
    <row r="280" spans="1:9" s="100" customFormat="1" ht="11.25" customHeight="1">
      <c r="A280" s="179"/>
      <c r="B280" s="180"/>
      <c r="C280" s="182" t="s">
        <v>296</v>
      </c>
      <c r="D280" s="18">
        <v>3014.402038475087</v>
      </c>
      <c r="E280" s="18">
        <v>3902.0372183029444</v>
      </c>
      <c r="F280" s="18">
        <v>81.90286888591893</v>
      </c>
      <c r="G280" s="20">
        <v>100</v>
      </c>
      <c r="H280" s="37" t="s">
        <v>19</v>
      </c>
      <c r="I280" s="18">
        <v>-62103</v>
      </c>
    </row>
    <row r="281" spans="1:9" s="100" customFormat="1" ht="11.25" customHeight="1">
      <c r="A281" s="460"/>
      <c r="B281" s="460"/>
      <c r="C281" s="460"/>
      <c r="D281" s="460"/>
      <c r="E281" s="460"/>
      <c r="F281" s="460"/>
      <c r="G281" s="460"/>
      <c r="H281" s="460"/>
      <c r="I281" s="460"/>
    </row>
    <row r="282" spans="1:9" s="100" customFormat="1" ht="11.25" customHeight="1">
      <c r="A282" s="448" t="s">
        <v>268</v>
      </c>
      <c r="B282" s="448"/>
      <c r="C282" s="448"/>
      <c r="D282" s="448"/>
      <c r="E282" s="448"/>
      <c r="F282" s="448"/>
      <c r="G282" s="448"/>
      <c r="H282" s="448"/>
      <c r="I282" s="448"/>
    </row>
    <row r="283" spans="1:9" s="100" customFormat="1" ht="11.25" customHeight="1">
      <c r="A283" s="179"/>
      <c r="B283" s="180"/>
      <c r="C283" s="83" t="s">
        <v>264</v>
      </c>
      <c r="D283" s="29">
        <v>2250.819185236044</v>
      </c>
      <c r="E283" s="29">
        <v>3094.561769760522</v>
      </c>
      <c r="F283" s="29">
        <v>93.91827252652337</v>
      </c>
      <c r="G283" s="31" t="s">
        <v>19</v>
      </c>
      <c r="H283" s="29" t="s">
        <v>19</v>
      </c>
      <c r="I283" s="29">
        <v>10847016</v>
      </c>
    </row>
    <row r="284" spans="1:9" s="100" customFormat="1" ht="11.25" customHeight="1">
      <c r="A284" s="179"/>
      <c r="B284" s="180"/>
      <c r="C284" s="81" t="s">
        <v>269</v>
      </c>
      <c r="D284" s="29">
        <v>2959.4996040578717</v>
      </c>
      <c r="E284" s="29">
        <v>2224.701745997774</v>
      </c>
      <c r="F284" s="29">
        <v>83.98391776934265</v>
      </c>
      <c r="G284" s="31" t="s">
        <v>19</v>
      </c>
      <c r="H284" s="29" t="s">
        <v>19</v>
      </c>
      <c r="I284" s="29">
        <v>403091</v>
      </c>
    </row>
    <row r="285" spans="1:9" s="100" customFormat="1" ht="11.25" customHeight="1">
      <c r="A285" s="179"/>
      <c r="B285" s="180"/>
      <c r="C285" s="81" t="s">
        <v>262</v>
      </c>
      <c r="D285" s="29">
        <v>2591.3368407079647</v>
      </c>
      <c r="E285" s="29">
        <v>4725.646978761061</v>
      </c>
      <c r="F285" s="29">
        <v>84.54020128478035</v>
      </c>
      <c r="G285" s="31" t="s">
        <v>19</v>
      </c>
      <c r="H285" s="29" t="s">
        <v>19</v>
      </c>
      <c r="I285" s="29">
        <v>4836282</v>
      </c>
    </row>
    <row r="286" spans="1:9" s="100" customFormat="1" ht="11.25" customHeight="1">
      <c r="A286" s="179"/>
      <c r="B286" s="180"/>
      <c r="C286" s="81" t="s">
        <v>261</v>
      </c>
      <c r="D286" s="29">
        <v>3771.566798220836</v>
      </c>
      <c r="E286" s="29">
        <v>3778.405955266278</v>
      </c>
      <c r="F286" s="29">
        <v>76.49033362021551</v>
      </c>
      <c r="G286" s="31" t="s">
        <v>19</v>
      </c>
      <c r="H286" s="29" t="s">
        <v>19</v>
      </c>
      <c r="I286" s="29">
        <v>-36363017</v>
      </c>
    </row>
    <row r="287" spans="1:9" s="100" customFormat="1" ht="11.25" customHeight="1">
      <c r="A287" s="179"/>
      <c r="B287" s="180"/>
      <c r="C287" s="182" t="s">
        <v>305</v>
      </c>
      <c r="D287" s="18">
        <v>3130</v>
      </c>
      <c r="E287" s="18">
        <v>3591</v>
      </c>
      <c r="F287" s="18" t="s">
        <v>19</v>
      </c>
      <c r="G287" s="20" t="s">
        <v>19</v>
      </c>
      <c r="H287" s="18" t="s">
        <v>19</v>
      </c>
      <c r="I287" s="18">
        <v>-20276628</v>
      </c>
    </row>
    <row r="288" spans="1:9" s="171" customFormat="1" ht="5.25" customHeight="1">
      <c r="A288" s="384"/>
      <c r="B288" s="384"/>
      <c r="C288" s="384"/>
      <c r="D288" s="384"/>
      <c r="E288" s="384"/>
      <c r="F288" s="384"/>
      <c r="G288" s="384"/>
      <c r="H288" s="384"/>
      <c r="I288" s="384"/>
    </row>
    <row r="289" spans="1:9" s="100" customFormat="1" ht="11.25">
      <c r="A289" s="411" t="s">
        <v>316</v>
      </c>
      <c r="B289" s="411"/>
      <c r="C289" s="411"/>
      <c r="D289" s="411"/>
      <c r="E289" s="411"/>
      <c r="F289" s="411"/>
      <c r="G289" s="411"/>
      <c r="H289" s="411"/>
      <c r="I289" s="411"/>
    </row>
    <row r="290" spans="1:9" s="171" customFormat="1" ht="5.25" customHeight="1">
      <c r="A290" s="384"/>
      <c r="B290" s="384"/>
      <c r="C290" s="384"/>
      <c r="D290" s="384"/>
      <c r="E290" s="384"/>
      <c r="F290" s="384"/>
      <c r="G290" s="384"/>
      <c r="H290" s="384"/>
      <c r="I290" s="384"/>
    </row>
    <row r="291" spans="1:9" s="100" customFormat="1" ht="11.25">
      <c r="A291" s="445" t="s">
        <v>681</v>
      </c>
      <c r="B291" s="445"/>
      <c r="C291" s="445"/>
      <c r="D291" s="445"/>
      <c r="E291" s="445"/>
      <c r="F291" s="445"/>
      <c r="G291" s="445"/>
      <c r="H291" s="445"/>
      <c r="I291" s="445"/>
    </row>
    <row r="292" spans="1:9" s="100" customFormat="1" ht="23.25" customHeight="1">
      <c r="A292" s="445" t="s">
        <v>682</v>
      </c>
      <c r="B292" s="445"/>
      <c r="C292" s="445"/>
      <c r="D292" s="445"/>
      <c r="E292" s="445"/>
      <c r="F292" s="445"/>
      <c r="G292" s="445"/>
      <c r="H292" s="445"/>
      <c r="I292" s="445"/>
    </row>
    <row r="293" spans="1:9" s="100" customFormat="1" ht="23.25" customHeight="1">
      <c r="A293" s="445" t="s">
        <v>634</v>
      </c>
      <c r="B293" s="445"/>
      <c r="C293" s="445"/>
      <c r="D293" s="445"/>
      <c r="E293" s="445"/>
      <c r="F293" s="445"/>
      <c r="G293" s="445"/>
      <c r="H293" s="445"/>
      <c r="I293" s="445"/>
    </row>
    <row r="294" spans="1:9" s="100" customFormat="1" ht="11.25">
      <c r="A294" s="445" t="s">
        <v>635</v>
      </c>
      <c r="B294" s="445"/>
      <c r="C294" s="445"/>
      <c r="D294" s="445"/>
      <c r="E294" s="445"/>
      <c r="F294" s="445"/>
      <c r="G294" s="445"/>
      <c r="H294" s="445"/>
      <c r="I294" s="445"/>
    </row>
    <row r="295" spans="1:9" s="171" customFormat="1" ht="5.25" customHeight="1">
      <c r="A295" s="384"/>
      <c r="B295" s="384"/>
      <c r="C295" s="384"/>
      <c r="D295" s="384"/>
      <c r="E295" s="384"/>
      <c r="F295" s="384"/>
      <c r="G295" s="384"/>
      <c r="H295" s="384"/>
      <c r="I295" s="384"/>
    </row>
    <row r="296" spans="1:9" s="100" customFormat="1" ht="11.25">
      <c r="A296" s="411" t="s">
        <v>271</v>
      </c>
      <c r="B296" s="411"/>
      <c r="C296" s="411"/>
      <c r="D296" s="411"/>
      <c r="E296" s="411"/>
      <c r="F296" s="411"/>
      <c r="G296" s="411"/>
      <c r="H296" s="411"/>
      <c r="I296" s="411"/>
    </row>
    <row r="297" spans="1:9" s="171" customFormat="1" ht="5.25" customHeight="1">
      <c r="A297" s="384"/>
      <c r="B297" s="384"/>
      <c r="C297" s="384"/>
      <c r="D297" s="384"/>
      <c r="E297" s="384"/>
      <c r="F297" s="384"/>
      <c r="G297" s="384"/>
      <c r="H297" s="384"/>
      <c r="I297" s="384"/>
    </row>
    <row r="298" spans="1:9" s="100" customFormat="1" ht="11.25">
      <c r="A298" s="411" t="s">
        <v>317</v>
      </c>
      <c r="B298" s="411"/>
      <c r="C298" s="411"/>
      <c r="D298" s="411"/>
      <c r="E298" s="411"/>
      <c r="F298" s="411"/>
      <c r="G298" s="411"/>
      <c r="H298" s="411"/>
      <c r="I298" s="411"/>
    </row>
    <row r="299" spans="1:9" s="100" customFormat="1" ht="11.25">
      <c r="A299" s="411" t="s">
        <v>615</v>
      </c>
      <c r="B299" s="411"/>
      <c r="C299" s="411"/>
      <c r="D299" s="411"/>
      <c r="E299" s="411"/>
      <c r="F299" s="411"/>
      <c r="G299" s="411"/>
      <c r="H299" s="411"/>
      <c r="I299" s="411"/>
    </row>
  </sheetData>
  <sheetProtection/>
  <mergeCells count="68">
    <mergeCell ref="A8:C8"/>
    <mergeCell ref="D8:I8"/>
    <mergeCell ref="A9:C9"/>
    <mergeCell ref="B10:C10"/>
    <mergeCell ref="B14:C14"/>
    <mergeCell ref="A1:I1"/>
    <mergeCell ref="A2:I2"/>
    <mergeCell ref="A3:I3"/>
    <mergeCell ref="A4:I4"/>
    <mergeCell ref="A7:C7"/>
    <mergeCell ref="A6:C6"/>
    <mergeCell ref="A5:C5"/>
    <mergeCell ref="B22:C22"/>
    <mergeCell ref="B23:C23"/>
    <mergeCell ref="B26:C26"/>
    <mergeCell ref="B29:C29"/>
    <mergeCell ref="B18:C18"/>
    <mergeCell ref="A19:I19"/>
    <mergeCell ref="A20:C20"/>
    <mergeCell ref="B21:C21"/>
    <mergeCell ref="B37:C37"/>
    <mergeCell ref="A38:I38"/>
    <mergeCell ref="A39:C39"/>
    <mergeCell ref="B40:C40"/>
    <mergeCell ref="B30:C30"/>
    <mergeCell ref="A34:I34"/>
    <mergeCell ref="A35:C35"/>
    <mergeCell ref="B36:C36"/>
    <mergeCell ref="B51:C51"/>
    <mergeCell ref="B52:C52"/>
    <mergeCell ref="B53:C53"/>
    <mergeCell ref="A54:I54"/>
    <mergeCell ref="B41:C41"/>
    <mergeCell ref="B45:C45"/>
    <mergeCell ref="A49:I49"/>
    <mergeCell ref="A50:C50"/>
    <mergeCell ref="A153:I153"/>
    <mergeCell ref="A154:C154"/>
    <mergeCell ref="A195:I195"/>
    <mergeCell ref="A196:C196"/>
    <mergeCell ref="A55:C55"/>
    <mergeCell ref="A56:C56"/>
    <mergeCell ref="A81:I81"/>
    <mergeCell ref="A82:C82"/>
    <mergeCell ref="A236:I236"/>
    <mergeCell ref="A237:C237"/>
    <mergeCell ref="A247:I247"/>
    <mergeCell ref="A248:C248"/>
    <mergeCell ref="A208:I208"/>
    <mergeCell ref="A209:C209"/>
    <mergeCell ref="A228:I228"/>
    <mergeCell ref="A229:C229"/>
    <mergeCell ref="A288:I288"/>
    <mergeCell ref="A289:I289"/>
    <mergeCell ref="A290:I290"/>
    <mergeCell ref="A291:I291"/>
    <mergeCell ref="A270:I270"/>
    <mergeCell ref="A271:I271"/>
    <mergeCell ref="A281:I281"/>
    <mergeCell ref="A282:I282"/>
    <mergeCell ref="A296:I296"/>
    <mergeCell ref="A297:I297"/>
    <mergeCell ref="A298:I298"/>
    <mergeCell ref="A299:I299"/>
    <mergeCell ref="A292:I292"/>
    <mergeCell ref="A293:I293"/>
    <mergeCell ref="A294:I294"/>
    <mergeCell ref="A295:I295"/>
  </mergeCells>
  <printOptions/>
  <pageMargins left="0" right="0" top="0" bottom="0" header="0" footer="0"/>
  <pageSetup horizontalDpi="1200" verticalDpi="1200" orientation="portrait" paperSize="9" scale="80" r:id="rId1"/>
  <ignoredErrors>
    <ignoredError sqref="D7:F7 I7" numberStoredAsText="1"/>
  </ignoredErrors>
</worksheet>
</file>

<file path=xl/worksheets/sheet19.xml><?xml version="1.0" encoding="utf-8"?>
<worksheet xmlns="http://schemas.openxmlformats.org/spreadsheetml/2006/main" xmlns:r="http://schemas.openxmlformats.org/officeDocument/2006/relationships">
  <dimension ref="A1:I306"/>
  <sheetViews>
    <sheetView zoomScalePageLayoutView="0" workbookViewId="0" topLeftCell="A1">
      <pane ySplit="8" topLeftCell="A9" activePane="bottomLeft" state="frozen"/>
      <selection pane="topLeft" activeCell="A1" sqref="A1:N1"/>
      <selection pane="bottomLeft" activeCell="A1" sqref="A1:I1"/>
    </sheetView>
  </sheetViews>
  <sheetFormatPr defaultColWidth="9.140625" defaultRowHeight="12.75"/>
  <cols>
    <col min="1" max="2" width="1.7109375" style="0" customWidth="1"/>
    <col min="3" max="3" width="27.140625" style="0" customWidth="1"/>
    <col min="4" max="9" width="14.28125" style="0" customWidth="1"/>
  </cols>
  <sheetData>
    <row r="1" spans="1:9" ht="12.75" customHeight="1">
      <c r="A1" s="379"/>
      <c r="B1" s="379"/>
      <c r="C1" s="379"/>
      <c r="D1" s="379"/>
      <c r="E1" s="379"/>
      <c r="F1" s="379"/>
      <c r="G1" s="379"/>
      <c r="H1" s="379"/>
      <c r="I1" s="379"/>
    </row>
    <row r="2" spans="1:9" s="325" customFormat="1" ht="17.25" customHeight="1">
      <c r="A2" s="379" t="s">
        <v>0</v>
      </c>
      <c r="B2" s="379"/>
      <c r="C2" s="379"/>
      <c r="D2" s="379"/>
      <c r="E2" s="379"/>
      <c r="F2" s="379"/>
      <c r="G2" s="379"/>
      <c r="H2" s="379"/>
      <c r="I2" s="379"/>
    </row>
    <row r="3" spans="1:9" ht="12.75" customHeight="1">
      <c r="A3" s="377"/>
      <c r="B3" s="377"/>
      <c r="C3" s="377"/>
      <c r="D3" s="377"/>
      <c r="E3" s="377"/>
      <c r="F3" s="377"/>
      <c r="G3" s="377"/>
      <c r="H3" s="377"/>
      <c r="I3" s="377"/>
    </row>
    <row r="4" spans="1:9" ht="12.75" customHeight="1">
      <c r="A4" s="370"/>
      <c r="B4" s="370"/>
      <c r="C4" s="370"/>
      <c r="D4" s="370"/>
      <c r="E4" s="370"/>
      <c r="F4" s="370"/>
      <c r="G4" s="370"/>
      <c r="H4" s="370"/>
      <c r="I4" s="370"/>
    </row>
    <row r="5" spans="1:9" s="92" customFormat="1" ht="12" customHeight="1">
      <c r="A5" s="458"/>
      <c r="B5" s="458"/>
      <c r="C5" s="459"/>
      <c r="D5" s="93" t="s">
        <v>1</v>
      </c>
      <c r="E5" s="93" t="s">
        <v>318</v>
      </c>
      <c r="F5" s="93" t="s">
        <v>3</v>
      </c>
      <c r="G5" s="93" t="s">
        <v>4</v>
      </c>
      <c r="H5" s="93" t="s">
        <v>5</v>
      </c>
      <c r="I5" s="11" t="s">
        <v>6</v>
      </c>
    </row>
    <row r="6" spans="1:9" s="92" customFormat="1" ht="12" customHeight="1">
      <c r="A6" s="456"/>
      <c r="B6" s="456"/>
      <c r="C6" s="457"/>
      <c r="D6" s="93" t="s">
        <v>294</v>
      </c>
      <c r="E6" s="93" t="s">
        <v>319</v>
      </c>
      <c r="F6" s="93" t="s">
        <v>8</v>
      </c>
      <c r="G6" s="93" t="s">
        <v>9</v>
      </c>
      <c r="H6" s="93" t="s">
        <v>10</v>
      </c>
      <c r="I6" s="11" t="s">
        <v>277</v>
      </c>
    </row>
    <row r="7" spans="1:9" s="92" customFormat="1" ht="12" customHeight="1">
      <c r="A7" s="456"/>
      <c r="B7" s="456"/>
      <c r="C7" s="457"/>
      <c r="D7" s="185" t="s">
        <v>328</v>
      </c>
      <c r="E7" s="185" t="s">
        <v>329</v>
      </c>
      <c r="F7" s="185" t="s">
        <v>330</v>
      </c>
      <c r="G7" s="185" t="s">
        <v>331</v>
      </c>
      <c r="H7" s="185" t="s">
        <v>332</v>
      </c>
      <c r="I7" s="16" t="s">
        <v>333</v>
      </c>
    </row>
    <row r="8" spans="1:9" s="92" customFormat="1" ht="12" customHeight="1">
      <c r="A8" s="410"/>
      <c r="B8" s="410"/>
      <c r="C8" s="410"/>
      <c r="D8" s="339"/>
      <c r="E8" s="339"/>
      <c r="F8" s="339"/>
      <c r="G8" s="339"/>
      <c r="H8" s="339"/>
      <c r="I8" s="339"/>
    </row>
    <row r="9" spans="1:9" s="100" customFormat="1" ht="11.25" customHeight="1">
      <c r="A9" s="448" t="s">
        <v>20</v>
      </c>
      <c r="B9" s="448"/>
      <c r="C9" s="448"/>
      <c r="D9" s="25">
        <v>2135.716634463376</v>
      </c>
      <c r="E9" s="21">
        <f>E10+E14+E18</f>
        <v>44882499.550000004</v>
      </c>
      <c r="F9" s="25">
        <v>96.9200401868106</v>
      </c>
      <c r="G9" s="21" t="s">
        <v>19</v>
      </c>
      <c r="H9" s="21" t="s">
        <v>19</v>
      </c>
      <c r="I9" s="21">
        <f>I10+I14+I18</f>
        <v>16681593.4</v>
      </c>
    </row>
    <row r="10" spans="1:9" s="100" customFormat="1" ht="11.25" customHeight="1">
      <c r="A10" s="186"/>
      <c r="B10" s="439" t="s">
        <v>21</v>
      </c>
      <c r="C10" s="439"/>
      <c r="D10" s="29">
        <v>2195.859500401284</v>
      </c>
      <c r="E10" s="29">
        <f>E11+E12+E13</f>
        <v>16180813.129999999</v>
      </c>
      <c r="F10" s="29">
        <v>98.08402688559067</v>
      </c>
      <c r="G10" s="29" t="s">
        <v>19</v>
      </c>
      <c r="H10" s="29" t="s">
        <v>19</v>
      </c>
      <c r="I10" s="29">
        <f>I11+I12+I13</f>
        <v>5318392.4</v>
      </c>
    </row>
    <row r="11" spans="1:9" s="100" customFormat="1" ht="11.25" customHeight="1">
      <c r="A11" s="186"/>
      <c r="B11" s="187"/>
      <c r="C11" s="188" t="s">
        <v>22</v>
      </c>
      <c r="D11" s="29">
        <v>2102.223973825104</v>
      </c>
      <c r="E11" s="29">
        <f>E254+E256+E264+E271+E272</f>
        <v>5908160.38</v>
      </c>
      <c r="F11" s="29">
        <v>97.61027314445414</v>
      </c>
      <c r="G11" s="29" t="s">
        <v>19</v>
      </c>
      <c r="H11" s="29" t="s">
        <v>19</v>
      </c>
      <c r="I11" s="29">
        <f>I254+I256+I264+I271+I272</f>
        <v>1030664</v>
      </c>
    </row>
    <row r="12" spans="1:9" s="100" customFormat="1" ht="11.25" customHeight="1">
      <c r="A12" s="186"/>
      <c r="B12" s="187"/>
      <c r="C12" s="188" t="s">
        <v>23</v>
      </c>
      <c r="D12" s="29">
        <v>2174.2362571342746</v>
      </c>
      <c r="E12" s="29">
        <f>E255+E258+E259+E260+E261+E262+E263+E265+E267+E268+E273+E274</f>
        <v>5323633.44</v>
      </c>
      <c r="F12" s="29">
        <v>99.16060070017257</v>
      </c>
      <c r="G12" s="29" t="s">
        <v>19</v>
      </c>
      <c r="H12" s="29" t="s">
        <v>19</v>
      </c>
      <c r="I12" s="29">
        <f>I255+I258+I259+I260+I261+I262+I263+I265+I267+I268+I273+I274</f>
        <v>2187455.4</v>
      </c>
    </row>
    <row r="13" spans="1:9" s="100" customFormat="1" ht="11.25" customHeight="1">
      <c r="A13" s="186"/>
      <c r="B13" s="189"/>
      <c r="C13" s="189" t="s">
        <v>24</v>
      </c>
      <c r="D13" s="29">
        <v>2313.8901434238633</v>
      </c>
      <c r="E13" s="29">
        <f>E257+E266+E269+E270</f>
        <v>4949019.31</v>
      </c>
      <c r="F13" s="29">
        <v>97.6317154048057</v>
      </c>
      <c r="G13" s="29" t="s">
        <v>19</v>
      </c>
      <c r="H13" s="29" t="s">
        <v>19</v>
      </c>
      <c r="I13" s="29">
        <f>I257+I266+I269+I270</f>
        <v>2100273</v>
      </c>
    </row>
    <row r="14" spans="1:9" s="100" customFormat="1" ht="11.25" customHeight="1">
      <c r="A14" s="186"/>
      <c r="B14" s="439" t="s">
        <v>25</v>
      </c>
      <c r="C14" s="439"/>
      <c r="D14" s="29">
        <v>2085.9926699651824</v>
      </c>
      <c r="E14" s="29">
        <f>E15+E16+E17</f>
        <v>9736311.48</v>
      </c>
      <c r="F14" s="29">
        <v>98.37647636741166</v>
      </c>
      <c r="G14" s="29" t="s">
        <v>19</v>
      </c>
      <c r="H14" s="29" t="s">
        <v>19</v>
      </c>
      <c r="I14" s="29">
        <f>I15+I16+I17</f>
        <v>3158562</v>
      </c>
    </row>
    <row r="15" spans="1:9" s="100" customFormat="1" ht="11.25" customHeight="1">
      <c r="A15" s="186"/>
      <c r="B15" s="187"/>
      <c r="C15" s="188" t="s">
        <v>26</v>
      </c>
      <c r="D15" s="29">
        <v>2249.7601156069363</v>
      </c>
      <c r="E15" s="29">
        <f>E244+E245+E246+E249+E251</f>
        <v>3236949.11</v>
      </c>
      <c r="F15" s="29">
        <v>100</v>
      </c>
      <c r="G15" s="29" t="s">
        <v>19</v>
      </c>
      <c r="H15" s="29" t="s">
        <v>19</v>
      </c>
      <c r="I15" s="29">
        <f>I244+I245+I246+I249+I251</f>
        <v>714501</v>
      </c>
    </row>
    <row r="16" spans="1:9" s="100" customFormat="1" ht="11.25" customHeight="1">
      <c r="A16" s="186"/>
      <c r="B16" s="187"/>
      <c r="C16" s="188" t="s">
        <v>27</v>
      </c>
      <c r="D16" s="29">
        <v>2048.5738199780462</v>
      </c>
      <c r="E16" s="29">
        <f>+E243</f>
        <v>3429349.37</v>
      </c>
      <c r="F16" s="29">
        <v>95</v>
      </c>
      <c r="G16" s="29" t="s">
        <v>19</v>
      </c>
      <c r="H16" s="29" t="s">
        <v>19</v>
      </c>
      <c r="I16" s="29">
        <f>+I243</f>
        <v>1270076</v>
      </c>
    </row>
    <row r="17" spans="1:9" s="100" customFormat="1" ht="11.25" customHeight="1">
      <c r="A17" s="186"/>
      <c r="B17" s="187"/>
      <c r="C17" s="188" t="s">
        <v>28</v>
      </c>
      <c r="D17" s="29">
        <v>1973.0580052493438</v>
      </c>
      <c r="E17" s="29">
        <f>E247+E248+E250</f>
        <v>3070013</v>
      </c>
      <c r="F17" s="29">
        <v>100</v>
      </c>
      <c r="G17" s="29" t="s">
        <v>19</v>
      </c>
      <c r="H17" s="29" t="s">
        <v>19</v>
      </c>
      <c r="I17" s="29">
        <f>I247+I248+I250</f>
        <v>1173985</v>
      </c>
    </row>
    <row r="18" spans="1:9" s="100" customFormat="1" ht="11.25" customHeight="1">
      <c r="A18" s="190"/>
      <c r="B18" s="440" t="s">
        <v>29</v>
      </c>
      <c r="C18" s="440"/>
      <c r="D18" s="37">
        <v>2110.550958588957</v>
      </c>
      <c r="E18" s="191">
        <f>E235+E236+E237+E219+E238+E239+E225+E240+E228</f>
        <v>18965374.940000005</v>
      </c>
      <c r="F18" s="37">
        <v>95.47711955992985</v>
      </c>
      <c r="G18" s="37" t="s">
        <v>19</v>
      </c>
      <c r="H18" s="37" t="s">
        <v>19</v>
      </c>
      <c r="I18" s="191">
        <f>I235+I236+I237+I219+I238+I239+I225+I240+I228</f>
        <v>8204639</v>
      </c>
    </row>
    <row r="19" spans="1:9" s="100" customFormat="1" ht="11.25" customHeight="1">
      <c r="A19" s="448"/>
      <c r="B19" s="448"/>
      <c r="C19" s="448"/>
      <c r="D19" s="448"/>
      <c r="E19" s="448"/>
      <c r="F19" s="448"/>
      <c r="G19" s="448"/>
      <c r="H19" s="448"/>
      <c r="I19" s="448"/>
    </row>
    <row r="20" spans="1:9" s="100" customFormat="1" ht="11.25" customHeight="1">
      <c r="A20" s="448" t="s">
        <v>30</v>
      </c>
      <c r="B20" s="448"/>
      <c r="C20" s="448"/>
      <c r="D20" s="25">
        <v>2559.7022464049746</v>
      </c>
      <c r="E20" s="21">
        <f>E21+E22+E23+E26+E29+E30</f>
        <v>147863650.75</v>
      </c>
      <c r="F20" s="25">
        <v>83.24227716000759</v>
      </c>
      <c r="G20" s="21" t="s">
        <v>19</v>
      </c>
      <c r="H20" s="21" t="s">
        <v>19</v>
      </c>
      <c r="I20" s="21">
        <f>I21+I22+I23+I26+I29+I30</f>
        <v>7143395</v>
      </c>
    </row>
    <row r="21" spans="1:9" s="100" customFormat="1" ht="11.25" customHeight="1">
      <c r="A21" s="186"/>
      <c r="B21" s="439" t="s">
        <v>31</v>
      </c>
      <c r="C21" s="439"/>
      <c r="D21" s="29">
        <v>2816.9008424982344</v>
      </c>
      <c r="E21" s="29">
        <f>E159+E162+E163+E178+E179+E182+E184+E186+E189</f>
        <v>99942335.52</v>
      </c>
      <c r="F21" s="29">
        <v>80.39006999785346</v>
      </c>
      <c r="G21" s="29" t="s">
        <v>19</v>
      </c>
      <c r="H21" s="29" t="s">
        <v>19</v>
      </c>
      <c r="I21" s="29">
        <f>I159+I162+I163+I178+I179+I182+I184+I186+I189</f>
        <v>-1091848</v>
      </c>
    </row>
    <row r="22" spans="1:9" s="100" customFormat="1" ht="11.25" customHeight="1">
      <c r="A22" s="186"/>
      <c r="B22" s="439" t="s">
        <v>32</v>
      </c>
      <c r="C22" s="439"/>
      <c r="D22" s="29">
        <v>2554.043157894737</v>
      </c>
      <c r="E22" s="29">
        <f>E164+E170+E174+E180+E188+E190+E191+E197</f>
        <v>6833144.92</v>
      </c>
      <c r="F22" s="29">
        <v>82.13865346496641</v>
      </c>
      <c r="G22" s="29" t="s">
        <v>19</v>
      </c>
      <c r="H22" s="29" t="s">
        <v>19</v>
      </c>
      <c r="I22" s="29">
        <f>I164+I170+I174+I180+I188+I190+I191+I197</f>
        <v>51758</v>
      </c>
    </row>
    <row r="23" spans="1:9" s="100" customFormat="1" ht="11.25" customHeight="1">
      <c r="A23" s="186"/>
      <c r="B23" s="439" t="s">
        <v>33</v>
      </c>
      <c r="C23" s="439"/>
      <c r="D23" s="29">
        <v>2038.6438305709023</v>
      </c>
      <c r="E23" s="29">
        <f>E24+E25</f>
        <v>18505570.14</v>
      </c>
      <c r="F23" s="29">
        <v>92.33635273311684</v>
      </c>
      <c r="G23" s="29" t="s">
        <v>19</v>
      </c>
      <c r="H23" s="29" t="s">
        <v>19</v>
      </c>
      <c r="I23" s="29">
        <f>I24+I25</f>
        <v>3513167</v>
      </c>
    </row>
    <row r="24" spans="1:9" s="100" customFormat="1" ht="11.25" customHeight="1">
      <c r="A24" s="186"/>
      <c r="B24" s="187"/>
      <c r="C24" s="188" t="s">
        <v>34</v>
      </c>
      <c r="D24" s="29">
        <v>2093.9957310565637</v>
      </c>
      <c r="E24" s="29">
        <f>E161+E167+E169+E181+E192+E198</f>
        <v>2386864.69</v>
      </c>
      <c r="F24" s="29">
        <v>100</v>
      </c>
      <c r="G24" s="29" t="s">
        <v>19</v>
      </c>
      <c r="H24" s="29" t="s">
        <v>19</v>
      </c>
      <c r="I24" s="29">
        <f>I161+I167+I169+I181+I192+I198</f>
        <v>623007</v>
      </c>
    </row>
    <row r="25" spans="1:9" s="100" customFormat="1" ht="11.25" customHeight="1">
      <c r="A25" s="186"/>
      <c r="B25" s="189"/>
      <c r="C25" s="189" t="s">
        <v>35</v>
      </c>
      <c r="D25" s="29">
        <v>2033.4171117605563</v>
      </c>
      <c r="E25" s="29">
        <f>E168+E171+E172+E177+E194</f>
        <v>16118705.45</v>
      </c>
      <c r="F25" s="29">
        <v>91.76867013135752</v>
      </c>
      <c r="G25" s="29" t="s">
        <v>19</v>
      </c>
      <c r="H25" s="29" t="s">
        <v>19</v>
      </c>
      <c r="I25" s="29">
        <f>I168+I171+I172+I177+I194</f>
        <v>2890160</v>
      </c>
    </row>
    <row r="26" spans="1:9" s="100" customFormat="1" ht="11.25" customHeight="1">
      <c r="A26" s="186"/>
      <c r="B26" s="439" t="s">
        <v>36</v>
      </c>
      <c r="C26" s="439"/>
      <c r="D26" s="29">
        <v>2108.462915961647</v>
      </c>
      <c r="E26" s="29">
        <f>E27+E28</f>
        <v>8220654.299999999</v>
      </c>
      <c r="F26" s="29">
        <v>86.95175560007546</v>
      </c>
      <c r="G26" s="29" t="s">
        <v>19</v>
      </c>
      <c r="H26" s="29" t="s">
        <v>19</v>
      </c>
      <c r="I26" s="29">
        <f>I27+I28</f>
        <v>417515</v>
      </c>
    </row>
    <row r="27" spans="1:9" s="100" customFormat="1" ht="11.25" customHeight="1">
      <c r="A27" s="186"/>
      <c r="B27" s="187"/>
      <c r="C27" s="188" t="s">
        <v>37</v>
      </c>
      <c r="D27" s="29">
        <v>1955.824846356453</v>
      </c>
      <c r="E27" s="29">
        <f>E160+E175+E187</f>
        <v>2392559.94</v>
      </c>
      <c r="F27" s="29">
        <v>92.24614462062141</v>
      </c>
      <c r="G27" s="29" t="s">
        <v>19</v>
      </c>
      <c r="H27" s="29" t="s">
        <v>19</v>
      </c>
      <c r="I27" s="29">
        <f>I160+I175+I187</f>
        <v>355141</v>
      </c>
    </row>
    <row r="28" spans="1:9" s="100" customFormat="1" ht="11.25" customHeight="1">
      <c r="A28" s="186"/>
      <c r="B28" s="189"/>
      <c r="C28" s="189" t="s">
        <v>38</v>
      </c>
      <c r="D28" s="29">
        <v>2180.6917324470296</v>
      </c>
      <c r="E28" s="29">
        <f>E165+E193+E196</f>
        <v>5828094.359999999</v>
      </c>
      <c r="F28" s="29">
        <v>85.15452509080525</v>
      </c>
      <c r="G28" s="29" t="s">
        <v>19</v>
      </c>
      <c r="H28" s="29" t="s">
        <v>19</v>
      </c>
      <c r="I28" s="29">
        <f>I165+I193+I196</f>
        <v>62374</v>
      </c>
    </row>
    <row r="29" spans="1:9" s="100" customFormat="1" ht="11.25" customHeight="1">
      <c r="A29" s="186"/>
      <c r="B29" s="439" t="s">
        <v>39</v>
      </c>
      <c r="C29" s="439"/>
      <c r="D29" s="29">
        <v>2091.801498127341</v>
      </c>
      <c r="E29" s="29">
        <f>E173+E176+E183+E185+E195</f>
        <v>1557436.98</v>
      </c>
      <c r="F29" s="29">
        <v>99.35664395784151</v>
      </c>
      <c r="G29" s="29" t="s">
        <v>19</v>
      </c>
      <c r="H29" s="29" t="s">
        <v>19</v>
      </c>
      <c r="I29" s="29">
        <f>I173+I176+I183+I185+I195</f>
        <v>624533</v>
      </c>
    </row>
    <row r="30" spans="1:9" s="100" customFormat="1" ht="11.25" customHeight="1">
      <c r="A30" s="186"/>
      <c r="B30" s="439" t="s">
        <v>40</v>
      </c>
      <c r="C30" s="439"/>
      <c r="D30" s="29">
        <v>2111.8173246387028</v>
      </c>
      <c r="E30" s="29">
        <f>E31+E32+E33</f>
        <v>12804508.89</v>
      </c>
      <c r="F30" s="29">
        <v>97.93742203046607</v>
      </c>
      <c r="G30" s="29" t="s">
        <v>19</v>
      </c>
      <c r="H30" s="29" t="s">
        <v>19</v>
      </c>
      <c r="I30" s="29">
        <f>I31+I32+I33</f>
        <v>3628270</v>
      </c>
    </row>
    <row r="31" spans="1:9" s="100" customFormat="1" ht="11.25" customHeight="1">
      <c r="A31" s="186"/>
      <c r="B31" s="187"/>
      <c r="C31" s="188" t="s">
        <v>41</v>
      </c>
      <c r="D31" s="29">
        <v>2312.3814159292037</v>
      </c>
      <c r="E31" s="29">
        <f>E209</f>
        <v>1898212.93</v>
      </c>
      <c r="F31" s="29">
        <v>100</v>
      </c>
      <c r="G31" s="29" t="s">
        <v>19</v>
      </c>
      <c r="H31" s="29" t="s">
        <v>19</v>
      </c>
      <c r="I31" s="29">
        <f>I209</f>
        <v>247363</v>
      </c>
    </row>
    <row r="32" spans="1:9" s="100" customFormat="1" ht="11.25" customHeight="1">
      <c r="A32" s="186"/>
      <c r="B32" s="187"/>
      <c r="C32" s="189" t="s">
        <v>42</v>
      </c>
      <c r="D32" s="29">
        <v>2220.8088888888888</v>
      </c>
      <c r="E32" s="29">
        <f>E203+E204+E206+E210</f>
        <v>1274803.04</v>
      </c>
      <c r="F32" s="29">
        <v>96.71385159826133</v>
      </c>
      <c r="G32" s="29" t="s">
        <v>19</v>
      </c>
      <c r="H32" s="29" t="s">
        <v>19</v>
      </c>
      <c r="I32" s="29">
        <f>I203+I204+I206+I210</f>
        <v>21516</v>
      </c>
    </row>
    <row r="33" spans="1:9" s="100" customFormat="1" ht="11.25" customHeight="1">
      <c r="A33" s="186"/>
      <c r="B33" s="187"/>
      <c r="C33" s="187" t="s">
        <v>43</v>
      </c>
      <c r="D33" s="37">
        <v>2083.594185094185</v>
      </c>
      <c r="E33" s="191">
        <f>E201+E202+E205+E207+E208+E211</f>
        <v>9631492.92</v>
      </c>
      <c r="F33" s="37">
        <v>97.76939744358815</v>
      </c>
      <c r="G33" s="37" t="s">
        <v>19</v>
      </c>
      <c r="H33" s="37" t="s">
        <v>19</v>
      </c>
      <c r="I33" s="191">
        <f>I201+I202+I205+I207+I208+I211</f>
        <v>3359391</v>
      </c>
    </row>
    <row r="34" spans="1:9" s="100" customFormat="1" ht="11.25" customHeight="1">
      <c r="A34" s="448"/>
      <c r="B34" s="448"/>
      <c r="C34" s="448"/>
      <c r="D34" s="448"/>
      <c r="E34" s="448"/>
      <c r="F34" s="448"/>
      <c r="G34" s="448"/>
      <c r="H34" s="448"/>
      <c r="I34" s="448"/>
    </row>
    <row r="35" spans="1:9" s="100" customFormat="1" ht="11.25" customHeight="1">
      <c r="A35" s="448" t="s">
        <v>44</v>
      </c>
      <c r="B35" s="448"/>
      <c r="C35" s="448"/>
      <c r="D35" s="25">
        <v>2198.1492992487947</v>
      </c>
      <c r="E35" s="21">
        <f>E36+E37</f>
        <v>79032369.92000002</v>
      </c>
      <c r="F35" s="25">
        <v>93.53519502950451</v>
      </c>
      <c r="G35" s="25" t="s">
        <v>19</v>
      </c>
      <c r="H35" s="25" t="s">
        <v>19</v>
      </c>
      <c r="I35" s="21">
        <f>I36+I37</f>
        <v>7639184.3</v>
      </c>
    </row>
    <row r="36" spans="1:9" s="100" customFormat="1" ht="11.25" customHeight="1">
      <c r="A36" s="186"/>
      <c r="B36" s="439" t="s">
        <v>45</v>
      </c>
      <c r="C36" s="439"/>
      <c r="D36" s="29">
        <v>2208.6220622267933</v>
      </c>
      <c r="E36" s="29">
        <f>E214+E215+E217+E218+E220+E223+E226+E227+E231+E232</f>
        <v>69508912.10000001</v>
      </c>
      <c r="F36" s="29">
        <v>93.894913057631</v>
      </c>
      <c r="G36" s="29" t="s">
        <v>19</v>
      </c>
      <c r="H36" s="29" t="s">
        <v>19</v>
      </c>
      <c r="I36" s="29">
        <f>I214+I215+I217+I218+I220+I223+I226+I227+I231+I232</f>
        <v>7234066.3</v>
      </c>
    </row>
    <row r="37" spans="1:9" s="100" customFormat="1" ht="11.25" customHeight="1">
      <c r="A37" s="186"/>
      <c r="B37" s="443" t="s">
        <v>46</v>
      </c>
      <c r="C37" s="443"/>
      <c r="D37" s="37">
        <v>2126.7582822085888</v>
      </c>
      <c r="E37" s="191">
        <f>E216+E166+E221+E229+E230</f>
        <v>9523457.82</v>
      </c>
      <c r="F37" s="37">
        <v>90.9239268178187</v>
      </c>
      <c r="G37" s="37" t="s">
        <v>19</v>
      </c>
      <c r="H37" s="37" t="s">
        <v>19</v>
      </c>
      <c r="I37" s="191">
        <f>I216+I166+I221+I229+I230</f>
        <v>405118</v>
      </c>
    </row>
    <row r="38" spans="1:9" s="100" customFormat="1" ht="11.25" customHeight="1">
      <c r="A38" s="448"/>
      <c r="B38" s="448"/>
      <c r="C38" s="448"/>
      <c r="D38" s="448"/>
      <c r="E38" s="448"/>
      <c r="F38" s="448"/>
      <c r="G38" s="448"/>
      <c r="H38" s="448"/>
      <c r="I38" s="448"/>
    </row>
    <row r="39" spans="1:9" s="100" customFormat="1" ht="11.25" customHeight="1">
      <c r="A39" s="448" t="s">
        <v>47</v>
      </c>
      <c r="B39" s="448"/>
      <c r="C39" s="448"/>
      <c r="D39" s="25">
        <v>3598.15408702788</v>
      </c>
      <c r="E39" s="21">
        <f>E40+E41+E45</f>
        <v>396649290.65000004</v>
      </c>
      <c r="F39" s="25">
        <v>76.51633971730931</v>
      </c>
      <c r="G39" s="25" t="s">
        <v>19</v>
      </c>
      <c r="H39" s="25" t="s">
        <v>19</v>
      </c>
      <c r="I39" s="21">
        <f>I40+I41+I45</f>
        <v>-33259905.400000002</v>
      </c>
    </row>
    <row r="40" spans="1:9" s="100" customFormat="1" ht="11.25" customHeight="1">
      <c r="A40" s="186"/>
      <c r="B40" s="439" t="s">
        <v>48</v>
      </c>
      <c r="C40" s="439"/>
      <c r="D40" s="29">
        <v>4031.7115335455833</v>
      </c>
      <c r="E40" s="29">
        <f>E88+E99+E100+E102+E104+E105+E106+E110+E111+E114+E117+E120+E122+E126+E128+E132+E134+E138+E141+E145+E149+E153+E155</f>
        <v>298314535.33000004</v>
      </c>
      <c r="F40" s="29">
        <v>74.88785235117112</v>
      </c>
      <c r="G40" s="29" t="s">
        <v>19</v>
      </c>
      <c r="H40" s="29" t="s">
        <v>19</v>
      </c>
      <c r="I40" s="29">
        <f>I88+I99+I100+I102+I104+I105+I106+I110+I111+I114+I117+I120+I122+I126+I128+I132+I134+I138+I141+I145+I149+I153+I155</f>
        <v>-36266832</v>
      </c>
    </row>
    <row r="41" spans="1:9" s="100" customFormat="1" ht="11.25" customHeight="1">
      <c r="A41" s="190"/>
      <c r="B41" s="439" t="s">
        <v>49</v>
      </c>
      <c r="C41" s="439"/>
      <c r="D41" s="29">
        <v>2819.81790164516</v>
      </c>
      <c r="E41" s="29">
        <f>E42+E43+E44</f>
        <v>51988996.10999999</v>
      </c>
      <c r="F41" s="29">
        <v>83.30949446636077</v>
      </c>
      <c r="G41" s="29" t="s">
        <v>19</v>
      </c>
      <c r="H41" s="29" t="s">
        <v>19</v>
      </c>
      <c r="I41" s="29">
        <f>I42+I43+I44</f>
        <v>3201887.9</v>
      </c>
    </row>
    <row r="42" spans="1:9" s="100" customFormat="1" ht="11.25" customHeight="1">
      <c r="A42" s="190"/>
      <c r="B42" s="187"/>
      <c r="C42" s="188" t="s">
        <v>50</v>
      </c>
      <c r="D42" s="29">
        <v>3350.9212787122447</v>
      </c>
      <c r="E42" s="29">
        <f>E89+E93+E101+E118+E222+E124+E224+E129+E143+E147+E150</f>
        <v>27953402.689999998</v>
      </c>
      <c r="F42" s="29">
        <v>78.65825722798687</v>
      </c>
      <c r="G42" s="29" t="s">
        <v>19</v>
      </c>
      <c r="H42" s="29" t="s">
        <v>19</v>
      </c>
      <c r="I42" s="29">
        <f>I89+I93+I101+I118+I222+I124+I224+I129+I143+I147+I150</f>
        <v>590420</v>
      </c>
    </row>
    <row r="43" spans="1:9" s="100" customFormat="1" ht="11.25" customHeight="1">
      <c r="A43" s="190"/>
      <c r="B43" s="187"/>
      <c r="C43" s="188" t="s">
        <v>51</v>
      </c>
      <c r="D43" s="29">
        <v>2318.3021126760564</v>
      </c>
      <c r="E43" s="29">
        <f>E91+E103+E112+E121+E137+E139+E148+E156</f>
        <v>21417036.769999996</v>
      </c>
      <c r="F43" s="29">
        <v>89.58191196251786</v>
      </c>
      <c r="G43" s="29" t="s">
        <v>19</v>
      </c>
      <c r="H43" s="29" t="s">
        <v>19</v>
      </c>
      <c r="I43" s="29">
        <f>I91+I103+I112+I121+I137+I139+I148+I156</f>
        <v>1780272.9</v>
      </c>
    </row>
    <row r="44" spans="1:9" s="100" customFormat="1" ht="11.25" customHeight="1">
      <c r="A44" s="190"/>
      <c r="B44" s="189"/>
      <c r="C44" s="189" t="s">
        <v>52</v>
      </c>
      <c r="D44" s="29">
        <v>2188.9780545670224</v>
      </c>
      <c r="E44" s="29">
        <f>E95+E108+E109+E151</f>
        <v>2618556.6500000004</v>
      </c>
      <c r="F44" s="29">
        <v>100</v>
      </c>
      <c r="G44" s="29" t="s">
        <v>19</v>
      </c>
      <c r="H44" s="29" t="s">
        <v>19</v>
      </c>
      <c r="I44" s="29">
        <f>I95+I108+I109+I151</f>
        <v>831195</v>
      </c>
    </row>
    <row r="45" spans="1:9" s="100" customFormat="1" ht="11.25" customHeight="1">
      <c r="A45" s="190"/>
      <c r="B45" s="439" t="s">
        <v>53</v>
      </c>
      <c r="C45" s="439"/>
      <c r="D45" s="29">
        <v>2637.2242268041236</v>
      </c>
      <c r="E45" s="29">
        <f>E46+E47+E48</f>
        <v>46345759.20999999</v>
      </c>
      <c r="F45" s="29">
        <v>80.57623842358485</v>
      </c>
      <c r="G45" s="29" t="s">
        <v>19</v>
      </c>
      <c r="H45" s="29" t="s">
        <v>19</v>
      </c>
      <c r="I45" s="29">
        <f>I46+I47+I48</f>
        <v>-194961.30000000005</v>
      </c>
    </row>
    <row r="46" spans="1:9" s="100" customFormat="1" ht="11.25" customHeight="1">
      <c r="A46" s="190"/>
      <c r="B46" s="187"/>
      <c r="C46" s="188" t="s">
        <v>54</v>
      </c>
      <c r="D46" s="29">
        <v>2458.777824093372</v>
      </c>
      <c r="E46" s="29">
        <f>E84+E86+E96+E98+E116+E119+E130+E133+E154</f>
        <v>4913787.09</v>
      </c>
      <c r="F46" s="29">
        <v>91.01055895078657</v>
      </c>
      <c r="G46" s="29" t="s">
        <v>19</v>
      </c>
      <c r="H46" s="29" t="s">
        <v>19</v>
      </c>
      <c r="I46" s="29">
        <f>I84+I86+I96+I98+I116+I119+I130+I133+I154</f>
        <v>910315</v>
      </c>
    </row>
    <row r="47" spans="1:9" s="100" customFormat="1" ht="11.25" customHeight="1">
      <c r="A47" s="190"/>
      <c r="B47" s="187"/>
      <c r="C47" s="188" t="s">
        <v>55</v>
      </c>
      <c r="D47" s="29">
        <v>2209.0058150099944</v>
      </c>
      <c r="E47" s="29">
        <f>E87+E90+E113+E115+E131+E136+E142+E146</f>
        <v>10961174.379999999</v>
      </c>
      <c r="F47" s="29">
        <v>93.23005932182015</v>
      </c>
      <c r="G47" s="29" t="s">
        <v>19</v>
      </c>
      <c r="H47" s="29" t="s">
        <v>19</v>
      </c>
      <c r="I47" s="29">
        <f>I87+I90+I113+I115+I131+I136+I142+I146</f>
        <v>594043.7</v>
      </c>
    </row>
    <row r="48" spans="1:9" s="100" customFormat="1" ht="11.25" customHeight="1">
      <c r="A48" s="190"/>
      <c r="B48" s="187"/>
      <c r="C48" s="187" t="s">
        <v>56</v>
      </c>
      <c r="D48" s="37">
        <v>2857.140420154794</v>
      </c>
      <c r="E48" s="191">
        <f>E83+E92+E107+E123+E135+E140+E152</f>
        <v>30470797.739999995</v>
      </c>
      <c r="F48" s="37">
        <v>75.19792799097303</v>
      </c>
      <c r="G48" s="37" t="s">
        <v>19</v>
      </c>
      <c r="H48" s="37" t="s">
        <v>19</v>
      </c>
      <c r="I48" s="191">
        <f>I83+I92+I107+I123+I135+I140+I152</f>
        <v>-1699320</v>
      </c>
    </row>
    <row r="49" spans="1:9" s="100" customFormat="1" ht="11.25" customHeight="1">
      <c r="A49" s="461"/>
      <c r="B49" s="461"/>
      <c r="C49" s="461"/>
      <c r="D49" s="461"/>
      <c r="E49" s="461"/>
      <c r="F49" s="461"/>
      <c r="G49" s="461"/>
      <c r="H49" s="461"/>
      <c r="I49" s="461"/>
    </row>
    <row r="50" spans="1:9" s="100" customFormat="1" ht="11.25" customHeight="1">
      <c r="A50" s="438" t="s">
        <v>57</v>
      </c>
      <c r="B50" s="438"/>
      <c r="C50" s="438"/>
      <c r="D50" s="25">
        <v>2904.187864283784</v>
      </c>
      <c r="E50" s="25">
        <f>E51+E52+E53</f>
        <v>117055488.27</v>
      </c>
      <c r="F50" s="25">
        <v>85.0539728123222</v>
      </c>
      <c r="G50" s="25" t="s">
        <v>19</v>
      </c>
      <c r="H50" s="25" t="s">
        <v>19</v>
      </c>
      <c r="I50" s="25">
        <f>I51+I52+I53</f>
        <v>1472611</v>
      </c>
    </row>
    <row r="51" spans="1:9" s="100" customFormat="1" ht="11.25" customHeight="1">
      <c r="A51" s="190"/>
      <c r="B51" s="439" t="s">
        <v>58</v>
      </c>
      <c r="C51" s="439"/>
      <c r="D51" s="29">
        <v>3063.7666920193406</v>
      </c>
      <c r="E51" s="29">
        <f>E58+E65+E71+E80</f>
        <v>48929176.309999995</v>
      </c>
      <c r="F51" s="29">
        <v>92.22325809325741</v>
      </c>
      <c r="G51" s="29" t="s">
        <v>19</v>
      </c>
      <c r="H51" s="29" t="s">
        <v>19</v>
      </c>
      <c r="I51" s="29">
        <f>I58+I65+I71+I80</f>
        <v>-184120</v>
      </c>
    </row>
    <row r="52" spans="1:9" s="100" customFormat="1" ht="11.25" customHeight="1">
      <c r="A52" s="190"/>
      <c r="B52" s="439" t="s">
        <v>59</v>
      </c>
      <c r="C52" s="439"/>
      <c r="D52" s="29">
        <v>2843.3133845737116</v>
      </c>
      <c r="E52" s="29">
        <f>E85+E57+E59+E94+E97+E63+E66+E67+E68+E125+E127+E69+E70+E74+E75+E76+E144+E78+E79</f>
        <v>59234133.73</v>
      </c>
      <c r="F52" s="29">
        <v>79.92031974620767</v>
      </c>
      <c r="G52" s="29" t="s">
        <v>19</v>
      </c>
      <c r="H52" s="29" t="s">
        <v>19</v>
      </c>
      <c r="I52" s="29">
        <f>I85+I57+I59+I94+I97+I63+I66+I67+I68+I125+I127+I69+I70+I74+I75+I76+I144+I78+I79</f>
        <v>768497</v>
      </c>
    </row>
    <row r="53" spans="1:9" s="100" customFormat="1" ht="11.25" customHeight="1">
      <c r="A53" s="190"/>
      <c r="B53" s="443" t="s">
        <v>60</v>
      </c>
      <c r="C53" s="443"/>
      <c r="D53" s="37">
        <v>2609.9713400464757</v>
      </c>
      <c r="E53" s="191">
        <f>E60+E61+E62+E64+E72+E73+E77</f>
        <v>8892178.23</v>
      </c>
      <c r="F53" s="37">
        <v>87.02788808644122</v>
      </c>
      <c r="G53" s="37" t="s">
        <v>19</v>
      </c>
      <c r="H53" s="37" t="s">
        <v>19</v>
      </c>
      <c r="I53" s="191">
        <f>I60+I61+I62+I64+I72+I73+I77</f>
        <v>888234</v>
      </c>
    </row>
    <row r="54" spans="1:9" s="100" customFormat="1" ht="11.25" customHeight="1">
      <c r="A54" s="461"/>
      <c r="B54" s="461"/>
      <c r="C54" s="461"/>
      <c r="D54" s="461"/>
      <c r="E54" s="461"/>
      <c r="F54" s="461"/>
      <c r="G54" s="461"/>
      <c r="H54" s="461"/>
      <c r="I54" s="461"/>
    </row>
    <row r="55" spans="1:9" s="100" customFormat="1" ht="11.25" customHeight="1">
      <c r="A55" s="448" t="s">
        <v>296</v>
      </c>
      <c r="B55" s="448"/>
      <c r="C55" s="448"/>
      <c r="D55" s="118">
        <v>2948.5540037565647</v>
      </c>
      <c r="E55" s="25">
        <f>E9+E20+E35+E39+E50</f>
        <v>785483299.1400001</v>
      </c>
      <c r="F55" s="25">
        <v>81.52912252806566</v>
      </c>
      <c r="G55" s="27">
        <v>100</v>
      </c>
      <c r="H55" s="25" t="s">
        <v>19</v>
      </c>
      <c r="I55" s="25">
        <f>I9+I20+I35+I39+I50</f>
        <v>-323121.700000003</v>
      </c>
    </row>
    <row r="56" spans="1:9" s="100" customFormat="1" ht="11.25" customHeight="1">
      <c r="A56" s="438" t="s">
        <v>61</v>
      </c>
      <c r="B56" s="438"/>
      <c r="C56" s="438"/>
      <c r="D56" s="25">
        <v>2930.7220609732844</v>
      </c>
      <c r="E56" s="25">
        <f>SUM(E57:E80)</f>
        <v>106889715.89</v>
      </c>
      <c r="F56" s="25">
        <v>85.32030762664081</v>
      </c>
      <c r="G56" s="25" t="s">
        <v>19</v>
      </c>
      <c r="H56" s="25" t="s">
        <v>19</v>
      </c>
      <c r="I56" s="25">
        <f>SUM(I57:I80)</f>
        <v>1192451</v>
      </c>
    </row>
    <row r="57" spans="1:9" s="100" customFormat="1" ht="11.25" customHeight="1">
      <c r="A57" s="28"/>
      <c r="B57" s="180"/>
      <c r="C57" s="83" t="s">
        <v>62</v>
      </c>
      <c r="D57" s="103">
        <v>2193.74113135187</v>
      </c>
      <c r="E57" s="103">
        <v>1812072.4</v>
      </c>
      <c r="F57" s="103">
        <v>85</v>
      </c>
      <c r="G57" s="192">
        <v>84.46905940616155</v>
      </c>
      <c r="H57" s="193">
        <v>46</v>
      </c>
      <c r="I57" s="103">
        <v>0</v>
      </c>
    </row>
    <row r="58" spans="1:9" s="100" customFormat="1" ht="11.25" customHeight="1">
      <c r="A58" s="28"/>
      <c r="B58" s="180"/>
      <c r="C58" s="81" t="s">
        <v>63</v>
      </c>
      <c r="D58" s="103">
        <v>3133.8780381944443</v>
      </c>
      <c r="E58" s="103">
        <v>8233305.589999999</v>
      </c>
      <c r="F58" s="103">
        <v>85</v>
      </c>
      <c r="G58" s="192">
        <v>103.9172908207333</v>
      </c>
      <c r="H58" s="193">
        <v>59</v>
      </c>
      <c r="I58" s="103">
        <v>-42599</v>
      </c>
    </row>
    <row r="59" spans="1:9" s="100" customFormat="1" ht="11.25" customHeight="1">
      <c r="A59" s="28"/>
      <c r="B59" s="180"/>
      <c r="C59" s="81" t="s">
        <v>64</v>
      </c>
      <c r="D59" s="103">
        <v>3192.388986013986</v>
      </c>
      <c r="E59" s="103">
        <v>1183985.35</v>
      </c>
      <c r="F59" s="103">
        <v>70</v>
      </c>
      <c r="G59" s="192">
        <v>110.06904756798322</v>
      </c>
      <c r="H59" s="193">
        <v>63</v>
      </c>
      <c r="I59" s="103">
        <v>-23539</v>
      </c>
    </row>
    <row r="60" spans="1:9" s="100" customFormat="1" ht="11.25" customHeight="1">
      <c r="A60" s="28"/>
      <c r="B60" s="180"/>
      <c r="C60" s="81" t="s">
        <v>65</v>
      </c>
      <c r="D60" s="103">
        <v>2238.782722513089</v>
      </c>
      <c r="E60" s="103">
        <v>571247.99</v>
      </c>
      <c r="F60" s="103">
        <v>100</v>
      </c>
      <c r="G60" s="192">
        <v>66.05218358735864</v>
      </c>
      <c r="H60" s="193">
        <v>34</v>
      </c>
      <c r="I60" s="103">
        <v>68970</v>
      </c>
    </row>
    <row r="61" spans="1:9" s="100" customFormat="1" ht="11.25" customHeight="1">
      <c r="A61" s="28"/>
      <c r="B61" s="180"/>
      <c r="C61" s="81" t="s">
        <v>66</v>
      </c>
      <c r="D61" s="103">
        <v>2217.1675675675674</v>
      </c>
      <c r="E61" s="103">
        <v>446557.2</v>
      </c>
      <c r="F61" s="103">
        <v>100</v>
      </c>
      <c r="G61" s="192">
        <v>63.5813470475274</v>
      </c>
      <c r="H61" s="193">
        <v>32</v>
      </c>
      <c r="I61" s="103">
        <v>125882</v>
      </c>
    </row>
    <row r="62" spans="1:9" s="100" customFormat="1" ht="11.25" customHeight="1">
      <c r="A62" s="28"/>
      <c r="B62" s="181"/>
      <c r="C62" s="57" t="s">
        <v>67</v>
      </c>
      <c r="D62" s="103">
        <v>2273.4861111111113</v>
      </c>
      <c r="E62" s="103">
        <v>805428.89</v>
      </c>
      <c r="F62" s="103">
        <v>100</v>
      </c>
      <c r="G62" s="192">
        <v>67.50300068508679</v>
      </c>
      <c r="H62" s="193">
        <v>35</v>
      </c>
      <c r="I62" s="103">
        <v>259633</v>
      </c>
    </row>
    <row r="63" spans="1:9" s="100" customFormat="1" ht="11.25" customHeight="1">
      <c r="A63" s="28"/>
      <c r="B63" s="180"/>
      <c r="C63" s="81" t="s">
        <v>68</v>
      </c>
      <c r="D63" s="103">
        <v>2095.6458616010855</v>
      </c>
      <c r="E63" s="103">
        <v>1234311.51</v>
      </c>
      <c r="F63" s="103">
        <v>85</v>
      </c>
      <c r="G63" s="192">
        <v>85.31684702696954</v>
      </c>
      <c r="H63" s="193">
        <v>47</v>
      </c>
      <c r="I63" s="103">
        <v>61498</v>
      </c>
    </row>
    <row r="64" spans="1:9" s="100" customFormat="1" ht="11.25" customHeight="1">
      <c r="A64" s="28"/>
      <c r="B64" s="180"/>
      <c r="C64" s="81" t="s">
        <v>69</v>
      </c>
      <c r="D64" s="103">
        <v>2943.7845528455287</v>
      </c>
      <c r="E64" s="103">
        <v>4476923.69</v>
      </c>
      <c r="F64" s="103">
        <v>80</v>
      </c>
      <c r="G64" s="192">
        <v>97.14827175610279</v>
      </c>
      <c r="H64" s="103">
        <v>55</v>
      </c>
      <c r="I64" s="103">
        <v>139813</v>
      </c>
    </row>
    <row r="65" spans="1:9" s="100" customFormat="1" ht="11.25" customHeight="1">
      <c r="A65" s="28"/>
      <c r="B65" s="180"/>
      <c r="C65" s="81" t="s">
        <v>70</v>
      </c>
      <c r="D65" s="103">
        <v>3562.7585681645087</v>
      </c>
      <c r="E65" s="103">
        <v>24366096.369999994</v>
      </c>
      <c r="F65" s="103">
        <v>95</v>
      </c>
      <c r="G65" s="192">
        <v>106.75838514164165</v>
      </c>
      <c r="H65" s="193">
        <v>61</v>
      </c>
      <c r="I65" s="103">
        <v>-982023</v>
      </c>
    </row>
    <row r="66" spans="1:9" s="100" customFormat="1" ht="11.25" customHeight="1">
      <c r="A66" s="28"/>
      <c r="B66" s="180"/>
      <c r="C66" s="81" t="s">
        <v>71</v>
      </c>
      <c r="D66" s="103">
        <v>2099.436455499417</v>
      </c>
      <c r="E66" s="103">
        <v>4119787.06</v>
      </c>
      <c r="F66" s="103">
        <v>90</v>
      </c>
      <c r="G66" s="192">
        <v>85.02795226859023</v>
      </c>
      <c r="H66" s="193">
        <v>47</v>
      </c>
      <c r="I66" s="103">
        <v>281375</v>
      </c>
    </row>
    <row r="67" spans="1:9" s="100" customFormat="1" ht="11.25" customHeight="1">
      <c r="A67" s="28"/>
      <c r="B67" s="180"/>
      <c r="C67" s="81" t="s">
        <v>72</v>
      </c>
      <c r="D67" s="103">
        <v>2425.5918013856813</v>
      </c>
      <c r="E67" s="103">
        <v>1519068.7</v>
      </c>
      <c r="F67" s="103">
        <v>70</v>
      </c>
      <c r="G67" s="192">
        <v>86.50316993052867</v>
      </c>
      <c r="H67" s="193">
        <v>48</v>
      </c>
      <c r="I67" s="103">
        <v>0</v>
      </c>
    </row>
    <row r="68" spans="1:9" s="100" customFormat="1" ht="11.25" customHeight="1">
      <c r="A68" s="28"/>
      <c r="B68" s="180"/>
      <c r="C68" s="81" t="s">
        <v>73</v>
      </c>
      <c r="D68" s="103">
        <v>3539.4102480417755</v>
      </c>
      <c r="E68" s="103">
        <v>2943776.35</v>
      </c>
      <c r="F68" s="103">
        <v>90</v>
      </c>
      <c r="G68" s="192">
        <v>110.70001897168427</v>
      </c>
      <c r="H68" s="193">
        <v>64</v>
      </c>
      <c r="I68" s="103">
        <v>223508</v>
      </c>
    </row>
    <row r="69" spans="1:9" s="100" customFormat="1" ht="11.25" customHeight="1">
      <c r="A69" s="28"/>
      <c r="B69" s="180"/>
      <c r="C69" s="81" t="s">
        <v>74</v>
      </c>
      <c r="D69" s="103">
        <v>3550.3581860668905</v>
      </c>
      <c r="E69" s="103">
        <v>15514250.000000004</v>
      </c>
      <c r="F69" s="103">
        <v>80</v>
      </c>
      <c r="G69" s="192">
        <v>111.11300298569675</v>
      </c>
      <c r="H69" s="103">
        <v>64</v>
      </c>
      <c r="I69" s="103">
        <v>-280529</v>
      </c>
    </row>
    <row r="70" spans="1:9" s="100" customFormat="1" ht="11.25" customHeight="1">
      <c r="A70" s="28"/>
      <c r="B70" s="180"/>
      <c r="C70" s="81" t="s">
        <v>75</v>
      </c>
      <c r="D70" s="103">
        <v>2471.297385620915</v>
      </c>
      <c r="E70" s="103">
        <v>511251.91</v>
      </c>
      <c r="F70" s="103">
        <v>100</v>
      </c>
      <c r="G70" s="192">
        <v>78.29129600906464</v>
      </c>
      <c r="H70" s="193">
        <v>42</v>
      </c>
      <c r="I70" s="103">
        <v>208499</v>
      </c>
    </row>
    <row r="71" spans="1:9" s="100" customFormat="1" ht="11.25" customHeight="1">
      <c r="A71" s="28"/>
      <c r="B71" s="180"/>
      <c r="C71" s="81" t="s">
        <v>76</v>
      </c>
      <c r="D71" s="103">
        <v>2402.29712011239</v>
      </c>
      <c r="E71" s="103">
        <v>9643192.619999995</v>
      </c>
      <c r="F71" s="103">
        <v>90</v>
      </c>
      <c r="G71" s="192">
        <v>90.84405420645129</v>
      </c>
      <c r="H71" s="193">
        <v>51</v>
      </c>
      <c r="I71" s="103">
        <v>437797</v>
      </c>
    </row>
    <row r="72" spans="1:9" s="100" customFormat="1" ht="11.25" customHeight="1">
      <c r="A72" s="28"/>
      <c r="B72" s="180"/>
      <c r="C72" s="81" t="s">
        <v>77</v>
      </c>
      <c r="D72" s="103">
        <v>2269.573888091822</v>
      </c>
      <c r="E72" s="103">
        <v>1322336.14</v>
      </c>
      <c r="F72" s="103">
        <v>95</v>
      </c>
      <c r="G72" s="192">
        <v>86.22541707281489</v>
      </c>
      <c r="H72" s="193">
        <v>47</v>
      </c>
      <c r="I72" s="103">
        <v>106326</v>
      </c>
    </row>
    <row r="73" spans="1:9" s="100" customFormat="1" ht="11.25" customHeight="1">
      <c r="A73" s="28"/>
      <c r="B73" s="180"/>
      <c r="C73" s="81" t="s">
        <v>78</v>
      </c>
      <c r="D73" s="103">
        <v>1971.813679245283</v>
      </c>
      <c r="E73" s="103">
        <v>506617.55</v>
      </c>
      <c r="F73" s="103">
        <v>100</v>
      </c>
      <c r="G73" s="192">
        <v>53.03796658805669</v>
      </c>
      <c r="H73" s="193">
        <v>25</v>
      </c>
      <c r="I73" s="103">
        <v>149909</v>
      </c>
    </row>
    <row r="74" spans="1:9" s="100" customFormat="1" ht="11.25" customHeight="1">
      <c r="A74" s="28"/>
      <c r="B74" s="180"/>
      <c r="C74" s="81" t="s">
        <v>79</v>
      </c>
      <c r="D74" s="103">
        <v>2760.106281198003</v>
      </c>
      <c r="E74" s="103">
        <v>4531411.76</v>
      </c>
      <c r="F74" s="103">
        <v>70</v>
      </c>
      <c r="G74" s="192">
        <v>100.75944201720944</v>
      </c>
      <c r="H74" s="193">
        <v>57</v>
      </c>
      <c r="I74" s="103">
        <v>0</v>
      </c>
    </row>
    <row r="75" spans="1:9" s="100" customFormat="1" ht="11.25" customHeight="1">
      <c r="A75" s="28"/>
      <c r="B75" s="180"/>
      <c r="C75" s="81" t="s">
        <v>80</v>
      </c>
      <c r="D75" s="103">
        <v>2750.79203539823</v>
      </c>
      <c r="E75" s="103">
        <v>3104183.97</v>
      </c>
      <c r="F75" s="103">
        <v>90</v>
      </c>
      <c r="G75" s="192">
        <v>94.23632000625254</v>
      </c>
      <c r="H75" s="193">
        <v>53</v>
      </c>
      <c r="I75" s="103">
        <v>0</v>
      </c>
    </row>
    <row r="76" spans="1:9" s="100" customFormat="1" ht="11.25" customHeight="1">
      <c r="A76" s="28"/>
      <c r="B76" s="180"/>
      <c r="C76" s="81" t="s">
        <v>81</v>
      </c>
      <c r="D76" s="103">
        <v>2019.271086865296</v>
      </c>
      <c r="E76" s="103">
        <v>3459841.2</v>
      </c>
      <c r="F76" s="103">
        <v>85</v>
      </c>
      <c r="G76" s="192">
        <v>85.15583712681214</v>
      </c>
      <c r="H76" s="193">
        <v>47</v>
      </c>
      <c r="I76" s="103">
        <v>328342</v>
      </c>
    </row>
    <row r="77" spans="1:9" s="100" customFormat="1" ht="11.25" customHeight="1">
      <c r="A77" s="28"/>
      <c r="B77" s="180"/>
      <c r="C77" s="81" t="s">
        <v>82</v>
      </c>
      <c r="D77" s="103">
        <v>2534.2115384615386</v>
      </c>
      <c r="E77" s="103">
        <v>763066.77</v>
      </c>
      <c r="F77" s="103">
        <v>100</v>
      </c>
      <c r="G77" s="192">
        <v>62.685432549013576</v>
      </c>
      <c r="H77" s="193">
        <v>32</v>
      </c>
      <c r="I77" s="103">
        <v>37701</v>
      </c>
    </row>
    <row r="78" spans="1:9" s="100" customFormat="1" ht="11.25" customHeight="1">
      <c r="A78" s="28"/>
      <c r="B78" s="180"/>
      <c r="C78" s="81" t="s">
        <v>83</v>
      </c>
      <c r="D78" s="103">
        <v>3022.9365404298874</v>
      </c>
      <c r="E78" s="103">
        <v>8112797.290000002</v>
      </c>
      <c r="F78" s="103">
        <v>70</v>
      </c>
      <c r="G78" s="192">
        <v>105.93279703884575</v>
      </c>
      <c r="H78" s="193">
        <v>61</v>
      </c>
      <c r="I78" s="103">
        <v>-310817</v>
      </c>
    </row>
    <row r="79" spans="1:9" s="100" customFormat="1" ht="11.25" customHeight="1">
      <c r="A79" s="28"/>
      <c r="B79" s="180"/>
      <c r="C79" s="81" t="s">
        <v>84</v>
      </c>
      <c r="D79" s="103">
        <v>3020.286802030457</v>
      </c>
      <c r="E79" s="103">
        <v>1021623.85</v>
      </c>
      <c r="F79" s="103">
        <v>75</v>
      </c>
      <c r="G79" s="192">
        <v>100.08796390807227</v>
      </c>
      <c r="H79" s="193">
        <v>57</v>
      </c>
      <c r="I79" s="103">
        <v>0</v>
      </c>
    </row>
    <row r="80" spans="1:9" s="100" customFormat="1" ht="11.25" customHeight="1">
      <c r="A80" s="28"/>
      <c r="B80" s="180"/>
      <c r="C80" s="180" t="s">
        <v>85</v>
      </c>
      <c r="D80" s="148">
        <v>2582.600999286224</v>
      </c>
      <c r="E80" s="148">
        <v>6686581.730000003</v>
      </c>
      <c r="F80" s="148">
        <v>95</v>
      </c>
      <c r="G80" s="194">
        <v>91.10042511108114</v>
      </c>
      <c r="H80" s="195">
        <v>51</v>
      </c>
      <c r="I80" s="148">
        <v>402705</v>
      </c>
    </row>
    <row r="81" spans="1:9" s="100" customFormat="1" ht="11.25" customHeight="1">
      <c r="A81" s="461"/>
      <c r="B81" s="461"/>
      <c r="C81" s="461"/>
      <c r="D81" s="461"/>
      <c r="E81" s="461"/>
      <c r="F81" s="461"/>
      <c r="G81" s="461"/>
      <c r="H81" s="461"/>
      <c r="I81" s="461"/>
    </row>
    <row r="82" spans="1:9" s="100" customFormat="1" ht="11.25" customHeight="1">
      <c r="A82" s="438" t="s">
        <v>86</v>
      </c>
      <c r="B82" s="438"/>
      <c r="C82" s="438"/>
      <c r="D82" s="25">
        <v>3571.1036477703897</v>
      </c>
      <c r="E82" s="25">
        <f>SUM(E83:E156)</f>
        <v>406022148.98</v>
      </c>
      <c r="F82" s="25">
        <v>76.60103975488272</v>
      </c>
      <c r="G82" s="25" t="s">
        <v>19</v>
      </c>
      <c r="H82" s="25" t="s">
        <v>19</v>
      </c>
      <c r="I82" s="25">
        <f>SUM(I83:I156)</f>
        <v>-33604382.4</v>
      </c>
    </row>
    <row r="83" spans="1:9" s="100" customFormat="1" ht="11.25" customHeight="1">
      <c r="A83" s="28"/>
      <c r="B83" s="180"/>
      <c r="C83" s="83" t="s">
        <v>87</v>
      </c>
      <c r="D83" s="103">
        <v>2540.13682119205</v>
      </c>
      <c r="E83" s="103">
        <v>8813773.4</v>
      </c>
      <c r="F83" s="103">
        <v>85</v>
      </c>
      <c r="G83" s="192">
        <v>98.77599020753664</v>
      </c>
      <c r="H83" s="193">
        <v>56</v>
      </c>
      <c r="I83" s="103">
        <v>96860</v>
      </c>
    </row>
    <row r="84" spans="1:9" s="100" customFormat="1" ht="11.25" customHeight="1">
      <c r="A84" s="28"/>
      <c r="B84" s="180"/>
      <c r="C84" s="81" t="s">
        <v>89</v>
      </c>
      <c r="D84" s="103">
        <v>2566.6358695652175</v>
      </c>
      <c r="E84" s="103">
        <v>512588.45</v>
      </c>
      <c r="F84" s="103">
        <v>85</v>
      </c>
      <c r="G84" s="192">
        <v>91.36798349024892</v>
      </c>
      <c r="H84" s="193">
        <v>51</v>
      </c>
      <c r="I84" s="103">
        <v>-940</v>
      </c>
    </row>
    <row r="85" spans="1:9" s="100" customFormat="1" ht="11.25" customHeight="1">
      <c r="A85" s="28"/>
      <c r="B85" s="180"/>
      <c r="C85" s="81" t="s">
        <v>90</v>
      </c>
      <c r="D85" s="103">
        <v>1845.6543967280163</v>
      </c>
      <c r="E85" s="103">
        <v>1482628.75</v>
      </c>
      <c r="F85" s="103">
        <v>100</v>
      </c>
      <c r="G85" s="192">
        <v>83.28072197675333</v>
      </c>
      <c r="H85" s="193">
        <v>46</v>
      </c>
      <c r="I85" s="103">
        <v>478903</v>
      </c>
    </row>
    <row r="86" spans="1:9" s="100" customFormat="1" ht="11.25" customHeight="1">
      <c r="A86" s="28"/>
      <c r="B86" s="180"/>
      <c r="C86" s="81" t="s">
        <v>320</v>
      </c>
      <c r="D86" s="103">
        <v>3044.5755555555556</v>
      </c>
      <c r="E86" s="103">
        <v>1014280.35</v>
      </c>
      <c r="F86" s="103">
        <v>90</v>
      </c>
      <c r="G86" s="192">
        <v>82.59235004980764</v>
      </c>
      <c r="H86" s="193">
        <v>45</v>
      </c>
      <c r="I86" s="103">
        <v>18326</v>
      </c>
    </row>
    <row r="87" spans="1:9" s="100" customFormat="1" ht="11.25" customHeight="1">
      <c r="A87" s="28"/>
      <c r="B87" s="180"/>
      <c r="C87" s="81" t="s">
        <v>91</v>
      </c>
      <c r="D87" s="103">
        <v>2138.330985915493</v>
      </c>
      <c r="E87" s="103">
        <v>617452.08</v>
      </c>
      <c r="F87" s="103">
        <v>95</v>
      </c>
      <c r="G87" s="192">
        <v>72.28610890837784</v>
      </c>
      <c r="H87" s="193">
        <v>38</v>
      </c>
      <c r="I87" s="103">
        <v>28469</v>
      </c>
    </row>
    <row r="88" spans="1:9" s="100" customFormat="1" ht="11.25" customHeight="1">
      <c r="A88" s="28"/>
      <c r="B88" s="180"/>
      <c r="C88" s="81" t="s">
        <v>92</v>
      </c>
      <c r="D88" s="103">
        <v>3417.18345323741</v>
      </c>
      <c r="E88" s="103">
        <v>4507196.77</v>
      </c>
      <c r="F88" s="103">
        <v>85</v>
      </c>
      <c r="G88" s="192">
        <v>119.22589497592979</v>
      </c>
      <c r="H88" s="193">
        <v>69</v>
      </c>
      <c r="I88" s="103">
        <v>-138303</v>
      </c>
    </row>
    <row r="89" spans="1:9" s="100" customFormat="1" ht="11.25" customHeight="1">
      <c r="A89" s="28"/>
      <c r="B89" s="180"/>
      <c r="C89" s="81" t="s">
        <v>93</v>
      </c>
      <c r="D89" s="103">
        <v>2659.6519379844963</v>
      </c>
      <c r="E89" s="103">
        <v>2371348.05</v>
      </c>
      <c r="F89" s="103">
        <v>85</v>
      </c>
      <c r="G89" s="192">
        <v>101.20270517387958</v>
      </c>
      <c r="H89" s="193">
        <v>57</v>
      </c>
      <c r="I89" s="103">
        <v>98108</v>
      </c>
    </row>
    <row r="90" spans="1:9" s="100" customFormat="1" ht="11.25" customHeight="1">
      <c r="A90" s="28"/>
      <c r="B90" s="180"/>
      <c r="C90" s="81" t="s">
        <v>94</v>
      </c>
      <c r="D90" s="103">
        <v>2058.947935368043</v>
      </c>
      <c r="E90" s="103">
        <v>893183.25</v>
      </c>
      <c r="F90" s="103">
        <v>100</v>
      </c>
      <c r="G90" s="192">
        <v>73.27248711745005</v>
      </c>
      <c r="H90" s="193">
        <v>39</v>
      </c>
      <c r="I90" s="103">
        <v>278866</v>
      </c>
    </row>
    <row r="91" spans="1:9" s="100" customFormat="1" ht="11.25" customHeight="1">
      <c r="A91" s="28"/>
      <c r="B91" s="180"/>
      <c r="C91" s="81" t="s">
        <v>95</v>
      </c>
      <c r="D91" s="103">
        <v>2678.0571895424837</v>
      </c>
      <c r="E91" s="103">
        <v>706064.48</v>
      </c>
      <c r="F91" s="103">
        <v>100</v>
      </c>
      <c r="G91" s="192">
        <v>74.76248929235189</v>
      </c>
      <c r="H91" s="193">
        <v>40</v>
      </c>
      <c r="I91" s="103">
        <v>267555</v>
      </c>
    </row>
    <row r="92" spans="1:9" s="100" customFormat="1" ht="11.25" customHeight="1">
      <c r="A92" s="28"/>
      <c r="B92" s="180"/>
      <c r="C92" s="81" t="s">
        <v>96</v>
      </c>
      <c r="D92" s="103">
        <v>4418.588209021885</v>
      </c>
      <c r="E92" s="103">
        <v>7501140.460000001</v>
      </c>
      <c r="F92" s="103">
        <v>60</v>
      </c>
      <c r="G92" s="192">
        <v>138.8699789183049</v>
      </c>
      <c r="H92" s="103">
        <v>70</v>
      </c>
      <c r="I92" s="103">
        <v>-2086694</v>
      </c>
    </row>
    <row r="93" spans="1:9" s="100" customFormat="1" ht="11.25" customHeight="1">
      <c r="A93" s="28"/>
      <c r="B93" s="180"/>
      <c r="C93" s="81" t="s">
        <v>97</v>
      </c>
      <c r="D93" s="103">
        <v>2099.736283185841</v>
      </c>
      <c r="E93" s="103">
        <v>1025789.46</v>
      </c>
      <c r="F93" s="103">
        <v>95</v>
      </c>
      <c r="G93" s="192">
        <v>81.8007508424332</v>
      </c>
      <c r="H93" s="193">
        <v>45</v>
      </c>
      <c r="I93" s="103">
        <v>71467</v>
      </c>
    </row>
    <row r="94" spans="1:9" s="100" customFormat="1" ht="11.25" customHeight="1">
      <c r="A94" s="28"/>
      <c r="B94" s="180"/>
      <c r="C94" s="81" t="s">
        <v>98</v>
      </c>
      <c r="D94" s="103">
        <v>3830.549212598425</v>
      </c>
      <c r="E94" s="103">
        <v>2752859.75</v>
      </c>
      <c r="F94" s="103">
        <v>65</v>
      </c>
      <c r="G94" s="192">
        <v>116.46466504382842</v>
      </c>
      <c r="H94" s="193">
        <v>68</v>
      </c>
      <c r="I94" s="103">
        <v>-254548</v>
      </c>
    </row>
    <row r="95" spans="1:9" s="100" customFormat="1" ht="11.25" customHeight="1">
      <c r="A95" s="28"/>
      <c r="B95" s="180"/>
      <c r="C95" s="81" t="s">
        <v>99</v>
      </c>
      <c r="D95" s="103">
        <v>2214.3529411764707</v>
      </c>
      <c r="E95" s="103">
        <v>422204.92</v>
      </c>
      <c r="F95" s="103">
        <v>100</v>
      </c>
      <c r="G95" s="192">
        <v>52.715554306437845</v>
      </c>
      <c r="H95" s="193">
        <v>25</v>
      </c>
      <c r="I95" s="103">
        <v>116015</v>
      </c>
    </row>
    <row r="96" spans="1:9" s="100" customFormat="1" ht="11.25" customHeight="1">
      <c r="A96" s="28"/>
      <c r="B96" s="180"/>
      <c r="C96" s="81" t="s">
        <v>321</v>
      </c>
      <c r="D96" s="103">
        <v>2017.770979020979</v>
      </c>
      <c r="E96" s="103">
        <v>368153.35</v>
      </c>
      <c r="F96" s="103">
        <v>90</v>
      </c>
      <c r="G96" s="192">
        <v>82.59235004980764</v>
      </c>
      <c r="H96" s="193">
        <v>45</v>
      </c>
      <c r="I96" s="103">
        <v>104911</v>
      </c>
    </row>
    <row r="97" spans="1:9" s="100" customFormat="1" ht="11.25" customHeight="1">
      <c r="A97" s="28"/>
      <c r="B97" s="180"/>
      <c r="C97" s="81" t="s">
        <v>100</v>
      </c>
      <c r="D97" s="103">
        <v>3108.6133909287255</v>
      </c>
      <c r="E97" s="103">
        <v>1091779.13</v>
      </c>
      <c r="F97" s="103">
        <v>90</v>
      </c>
      <c r="G97" s="192">
        <v>100.0851213296283</v>
      </c>
      <c r="H97" s="193">
        <v>57</v>
      </c>
      <c r="I97" s="103">
        <v>1551</v>
      </c>
    </row>
    <row r="98" spans="1:9" s="100" customFormat="1" ht="11.25" customHeight="1">
      <c r="A98" s="28"/>
      <c r="B98" s="180"/>
      <c r="C98" s="81" t="s">
        <v>101</v>
      </c>
      <c r="D98" s="103">
        <v>2371.5732283464567</v>
      </c>
      <c r="E98" s="103">
        <v>1655212.75</v>
      </c>
      <c r="F98" s="103">
        <v>90</v>
      </c>
      <c r="G98" s="192">
        <v>83.59884113625027</v>
      </c>
      <c r="H98" s="193">
        <v>46</v>
      </c>
      <c r="I98" s="103">
        <v>39973</v>
      </c>
    </row>
    <row r="99" spans="1:9" s="100" customFormat="1" ht="11.25" customHeight="1">
      <c r="A99" s="28"/>
      <c r="B99" s="180"/>
      <c r="C99" s="81" t="s">
        <v>102</v>
      </c>
      <c r="D99" s="103">
        <v>6680.035947712418</v>
      </c>
      <c r="E99" s="103">
        <v>9030253.379999999</v>
      </c>
      <c r="F99" s="103">
        <v>60</v>
      </c>
      <c r="G99" s="192">
        <v>272.3782144332902</v>
      </c>
      <c r="H99" s="193">
        <v>70</v>
      </c>
      <c r="I99" s="103">
        <v>-3079967</v>
      </c>
    </row>
    <row r="100" spans="1:9" s="100" customFormat="1" ht="11.25" customHeight="1">
      <c r="A100" s="28"/>
      <c r="B100" s="180"/>
      <c r="C100" s="81" t="s">
        <v>103</v>
      </c>
      <c r="D100" s="103">
        <v>2849.8781976744185</v>
      </c>
      <c r="E100" s="103">
        <v>4581769</v>
      </c>
      <c r="F100" s="103">
        <v>95</v>
      </c>
      <c r="G100" s="192">
        <v>82.50409219141348</v>
      </c>
      <c r="H100" s="193">
        <v>45</v>
      </c>
      <c r="I100" s="103">
        <v>97198</v>
      </c>
    </row>
    <row r="101" spans="1:9" s="100" customFormat="1" ht="11.25" customHeight="1">
      <c r="A101" s="28"/>
      <c r="B101" s="180"/>
      <c r="C101" s="81" t="s">
        <v>104</v>
      </c>
      <c r="D101" s="103">
        <v>1909.6007874015747</v>
      </c>
      <c r="E101" s="103">
        <v>1300378.58</v>
      </c>
      <c r="F101" s="103">
        <v>100</v>
      </c>
      <c r="G101" s="192">
        <v>67.45711659245474</v>
      </c>
      <c r="H101" s="193">
        <v>35</v>
      </c>
      <c r="I101" s="103">
        <v>382945</v>
      </c>
    </row>
    <row r="102" spans="1:9" s="100" customFormat="1" ht="11.25" customHeight="1">
      <c r="A102" s="28"/>
      <c r="B102" s="180"/>
      <c r="C102" s="81" t="s">
        <v>105</v>
      </c>
      <c r="D102" s="103">
        <v>2502.932119205298</v>
      </c>
      <c r="E102" s="103">
        <v>4146932.37</v>
      </c>
      <c r="F102" s="103">
        <v>85</v>
      </c>
      <c r="G102" s="192">
        <v>100.22307058238852</v>
      </c>
      <c r="H102" s="193">
        <v>57</v>
      </c>
      <c r="I102" s="103">
        <v>0</v>
      </c>
    </row>
    <row r="103" spans="1:9" s="100" customFormat="1" ht="11.25" customHeight="1">
      <c r="A103" s="28"/>
      <c r="B103" s="180"/>
      <c r="C103" s="81" t="s">
        <v>106</v>
      </c>
      <c r="D103" s="103">
        <v>2079.1996651785716</v>
      </c>
      <c r="E103" s="103">
        <v>7964500.699999998</v>
      </c>
      <c r="F103" s="103">
        <v>95</v>
      </c>
      <c r="G103" s="192">
        <v>79.77932084938963</v>
      </c>
      <c r="H103" s="103">
        <v>43</v>
      </c>
      <c r="I103" s="103">
        <v>1059221</v>
      </c>
    </row>
    <row r="104" spans="1:9" s="100" customFormat="1" ht="11.25" customHeight="1">
      <c r="A104" s="28"/>
      <c r="B104" s="180"/>
      <c r="C104" s="81" t="s">
        <v>107</v>
      </c>
      <c r="D104" s="103">
        <v>3262.3971153846155</v>
      </c>
      <c r="E104" s="103">
        <v>1360170.41</v>
      </c>
      <c r="F104" s="103">
        <v>92</v>
      </c>
      <c r="G104" s="192">
        <v>112.40368892916827</v>
      </c>
      <c r="H104" s="193">
        <v>65</v>
      </c>
      <c r="I104" s="103">
        <v>71148</v>
      </c>
    </row>
    <row r="105" spans="1:9" s="100" customFormat="1" ht="11.25" customHeight="1">
      <c r="A105" s="28"/>
      <c r="B105" s="180"/>
      <c r="C105" s="81" t="s">
        <v>108</v>
      </c>
      <c r="D105" s="103">
        <v>4462.58962264151</v>
      </c>
      <c r="E105" s="103">
        <v>516221.95</v>
      </c>
      <c r="F105" s="103">
        <v>70</v>
      </c>
      <c r="G105" s="192">
        <v>127.32663505182013</v>
      </c>
      <c r="H105" s="193">
        <v>70</v>
      </c>
      <c r="I105" s="103">
        <v>-46849</v>
      </c>
    </row>
    <row r="106" spans="1:9" s="100" customFormat="1" ht="11.25" customHeight="1">
      <c r="A106" s="28"/>
      <c r="B106" s="180"/>
      <c r="C106" s="81" t="s">
        <v>109</v>
      </c>
      <c r="D106" s="103">
        <v>3322.941690962099</v>
      </c>
      <c r="E106" s="103">
        <v>2119566.77</v>
      </c>
      <c r="F106" s="103">
        <v>95</v>
      </c>
      <c r="G106" s="192">
        <v>105.44452783697953</v>
      </c>
      <c r="H106" s="193">
        <v>60</v>
      </c>
      <c r="I106" s="103">
        <v>14114</v>
      </c>
    </row>
    <row r="107" spans="1:9" s="100" customFormat="1" ht="11.25" customHeight="1">
      <c r="A107" s="28"/>
      <c r="B107" s="180"/>
      <c r="C107" s="81" t="s">
        <v>110</v>
      </c>
      <c r="D107" s="103">
        <v>2320.8747980613894</v>
      </c>
      <c r="E107" s="103">
        <v>7540345.359999999</v>
      </c>
      <c r="F107" s="103">
        <v>85</v>
      </c>
      <c r="G107" s="192">
        <v>89.88117444383323</v>
      </c>
      <c r="H107" s="193">
        <v>50</v>
      </c>
      <c r="I107" s="103">
        <v>291732</v>
      </c>
    </row>
    <row r="108" spans="1:9" s="100" customFormat="1" ht="11.25" customHeight="1">
      <c r="A108" s="28"/>
      <c r="B108" s="180"/>
      <c r="C108" s="81" t="s">
        <v>111</v>
      </c>
      <c r="D108" s="103">
        <v>2765.122950819672</v>
      </c>
      <c r="E108" s="103">
        <v>349291.13</v>
      </c>
      <c r="F108" s="103">
        <v>100</v>
      </c>
      <c r="G108" s="192">
        <v>56.709712168010704</v>
      </c>
      <c r="H108" s="193">
        <v>28</v>
      </c>
      <c r="I108" s="103">
        <v>94712</v>
      </c>
    </row>
    <row r="109" spans="1:9" s="100" customFormat="1" ht="11.25" customHeight="1">
      <c r="A109" s="28"/>
      <c r="B109" s="180"/>
      <c r="C109" s="81" t="s">
        <v>112</v>
      </c>
      <c r="D109" s="103">
        <v>2332.955</v>
      </c>
      <c r="E109" s="103">
        <v>346734.74</v>
      </c>
      <c r="F109" s="103">
        <v>100</v>
      </c>
      <c r="G109" s="192">
        <v>55.826624755012595</v>
      </c>
      <c r="H109" s="193">
        <v>27</v>
      </c>
      <c r="I109" s="103">
        <v>92512</v>
      </c>
    </row>
    <row r="110" spans="1:9" s="100" customFormat="1" ht="11.25" customHeight="1">
      <c r="A110" s="28"/>
      <c r="B110" s="180"/>
      <c r="C110" s="81" t="s">
        <v>113</v>
      </c>
      <c r="D110" s="103">
        <v>4311.360694068422</v>
      </c>
      <c r="E110" s="103">
        <v>13203250.940000005</v>
      </c>
      <c r="F110" s="103">
        <v>75</v>
      </c>
      <c r="G110" s="192">
        <v>132.97029426296692</v>
      </c>
      <c r="H110" s="103">
        <v>70</v>
      </c>
      <c r="I110" s="103">
        <v>-1594007</v>
      </c>
    </row>
    <row r="111" spans="1:9" s="100" customFormat="1" ht="11.25" customHeight="1">
      <c r="A111" s="28"/>
      <c r="B111" s="180"/>
      <c r="C111" s="81" t="s">
        <v>114</v>
      </c>
      <c r="D111" s="103">
        <v>3600.67829686576</v>
      </c>
      <c r="E111" s="103">
        <v>4614402.14</v>
      </c>
      <c r="F111" s="103">
        <v>70</v>
      </c>
      <c r="G111" s="192">
        <v>125.0692485753866</v>
      </c>
      <c r="H111" s="193">
        <v>70</v>
      </c>
      <c r="I111" s="103">
        <v>-273261</v>
      </c>
    </row>
    <row r="112" spans="1:9" s="100" customFormat="1" ht="11.25" customHeight="1">
      <c r="A112" s="28"/>
      <c r="B112" s="180"/>
      <c r="C112" s="81" t="s">
        <v>115</v>
      </c>
      <c r="D112" s="103">
        <v>1904.108695652174</v>
      </c>
      <c r="E112" s="103">
        <v>382244.54</v>
      </c>
      <c r="F112" s="103">
        <v>100</v>
      </c>
      <c r="G112" s="192">
        <v>55.94029561577118</v>
      </c>
      <c r="H112" s="193">
        <v>27</v>
      </c>
      <c r="I112" s="103">
        <v>74468</v>
      </c>
    </row>
    <row r="113" spans="1:9" s="100" customFormat="1" ht="11.25" customHeight="1">
      <c r="A113" s="28"/>
      <c r="B113" s="180"/>
      <c r="C113" s="81" t="s">
        <v>116</v>
      </c>
      <c r="D113" s="103">
        <v>2863.2593712212815</v>
      </c>
      <c r="E113" s="103">
        <v>2952290.95</v>
      </c>
      <c r="F113" s="103">
        <v>95</v>
      </c>
      <c r="G113" s="192">
        <v>99.28590775361046</v>
      </c>
      <c r="H113" s="193">
        <v>56</v>
      </c>
      <c r="I113" s="103">
        <v>-368846</v>
      </c>
    </row>
    <row r="114" spans="1:9" s="100" customFormat="1" ht="11.25" customHeight="1">
      <c r="A114" s="28"/>
      <c r="B114" s="180"/>
      <c r="C114" s="81" t="s">
        <v>117</v>
      </c>
      <c r="D114" s="103">
        <v>3523.641666666667</v>
      </c>
      <c r="E114" s="103">
        <v>3656101.05</v>
      </c>
      <c r="F114" s="103">
        <v>70</v>
      </c>
      <c r="G114" s="192">
        <v>119.51815944669343</v>
      </c>
      <c r="H114" s="193">
        <v>70</v>
      </c>
      <c r="I114" s="103">
        <v>-296890</v>
      </c>
    </row>
    <row r="115" spans="1:9" s="100" customFormat="1" ht="11.25" customHeight="1">
      <c r="A115" s="28"/>
      <c r="B115" s="180"/>
      <c r="C115" s="81" t="s">
        <v>118</v>
      </c>
      <c r="D115" s="103">
        <v>1854.798548094374</v>
      </c>
      <c r="E115" s="103">
        <v>933346.81</v>
      </c>
      <c r="F115" s="103">
        <v>90</v>
      </c>
      <c r="G115" s="192">
        <v>74.23981766290275</v>
      </c>
      <c r="H115" s="193">
        <v>39</v>
      </c>
      <c r="I115" s="103">
        <v>113473</v>
      </c>
    </row>
    <row r="116" spans="1:9" s="100" customFormat="1" ht="11.25" customHeight="1">
      <c r="A116" s="28"/>
      <c r="B116" s="180"/>
      <c r="C116" s="81" t="s">
        <v>322</v>
      </c>
      <c r="D116" s="103">
        <v>2575.741573033708</v>
      </c>
      <c r="E116" s="103">
        <v>143497.54</v>
      </c>
      <c r="F116" s="103">
        <v>90</v>
      </c>
      <c r="G116" s="192">
        <v>82.59235004980764</v>
      </c>
      <c r="H116" s="193">
        <v>45</v>
      </c>
      <c r="I116" s="103">
        <v>57919</v>
      </c>
    </row>
    <row r="117" spans="1:9" s="100" customFormat="1" ht="11.25" customHeight="1">
      <c r="A117" s="28"/>
      <c r="B117" s="180"/>
      <c r="C117" s="81" t="s">
        <v>119</v>
      </c>
      <c r="D117" s="103">
        <v>4453.001302083333</v>
      </c>
      <c r="E117" s="103">
        <v>1710013.3</v>
      </c>
      <c r="F117" s="103">
        <v>80</v>
      </c>
      <c r="G117" s="192">
        <v>116.28744912587803</v>
      </c>
      <c r="H117" s="193">
        <v>68</v>
      </c>
      <c r="I117" s="103">
        <v>-142893</v>
      </c>
    </row>
    <row r="118" spans="1:9" s="100" customFormat="1" ht="11.25" customHeight="1">
      <c r="A118" s="28"/>
      <c r="B118" s="180"/>
      <c r="C118" s="81" t="s">
        <v>120</v>
      </c>
      <c r="D118" s="103">
        <v>2784.9811957569914</v>
      </c>
      <c r="E118" s="103">
        <v>2469687.49</v>
      </c>
      <c r="F118" s="103">
        <v>95</v>
      </c>
      <c r="G118" s="192">
        <v>97.58863407480938</v>
      </c>
      <c r="H118" s="193">
        <v>55</v>
      </c>
      <c r="I118" s="103">
        <v>130338</v>
      </c>
    </row>
    <row r="119" spans="1:9" s="100" customFormat="1" ht="11.25" customHeight="1">
      <c r="A119" s="28"/>
      <c r="B119" s="180"/>
      <c r="C119" s="81" t="s">
        <v>121</v>
      </c>
      <c r="D119" s="103">
        <v>2687.3928571428573</v>
      </c>
      <c r="E119" s="103">
        <v>179042.31</v>
      </c>
      <c r="F119" s="103">
        <v>100</v>
      </c>
      <c r="G119" s="192">
        <v>75.2869129175708</v>
      </c>
      <c r="H119" s="193">
        <v>40</v>
      </c>
      <c r="I119" s="103">
        <v>43705</v>
      </c>
    </row>
    <row r="120" spans="1:9" s="100" customFormat="1" ht="11.25" customHeight="1">
      <c r="A120" s="28"/>
      <c r="B120" s="180"/>
      <c r="C120" s="81" t="s">
        <v>122</v>
      </c>
      <c r="D120" s="103">
        <v>2114.6596002422775</v>
      </c>
      <c r="E120" s="103">
        <v>2986685.9</v>
      </c>
      <c r="F120" s="103">
        <v>90</v>
      </c>
      <c r="G120" s="192">
        <v>85.90164362195495</v>
      </c>
      <c r="H120" s="193">
        <v>47</v>
      </c>
      <c r="I120" s="103">
        <v>267838</v>
      </c>
    </row>
    <row r="121" spans="1:9" s="100" customFormat="1" ht="11.25" customHeight="1">
      <c r="A121" s="28"/>
      <c r="B121" s="180"/>
      <c r="C121" s="81" t="s">
        <v>123</v>
      </c>
      <c r="D121" s="103">
        <v>2198.748062015504</v>
      </c>
      <c r="E121" s="103">
        <v>1416353.17</v>
      </c>
      <c r="F121" s="103">
        <v>95</v>
      </c>
      <c r="G121" s="192">
        <v>84.98677287688045</v>
      </c>
      <c r="H121" s="193">
        <v>47</v>
      </c>
      <c r="I121" s="103">
        <v>84903.9</v>
      </c>
    </row>
    <row r="122" spans="1:9" s="100" customFormat="1" ht="11.25" customHeight="1">
      <c r="A122" s="28"/>
      <c r="B122" s="180"/>
      <c r="C122" s="81" t="s">
        <v>124</v>
      </c>
      <c r="D122" s="103">
        <v>4404.8469637511125</v>
      </c>
      <c r="E122" s="103">
        <v>192954111.10000002</v>
      </c>
      <c r="F122" s="103">
        <v>75</v>
      </c>
      <c r="G122" s="192">
        <v>139.61635623427017</v>
      </c>
      <c r="H122" s="103">
        <v>70</v>
      </c>
      <c r="I122" s="103">
        <v>-27418019</v>
      </c>
    </row>
    <row r="123" spans="1:9" s="100" customFormat="1" ht="11.25" customHeight="1">
      <c r="A123" s="28"/>
      <c r="B123" s="180"/>
      <c r="C123" s="81" t="s">
        <v>125</v>
      </c>
      <c r="D123" s="103">
        <v>2523.2717076700433</v>
      </c>
      <c r="E123" s="103">
        <v>2853614.86</v>
      </c>
      <c r="F123" s="103">
        <v>75</v>
      </c>
      <c r="G123" s="192">
        <v>93.96309715827631</v>
      </c>
      <c r="H123" s="193">
        <v>53</v>
      </c>
      <c r="I123" s="103">
        <v>0</v>
      </c>
    </row>
    <row r="124" spans="1:9" s="100" customFormat="1" ht="11.25" customHeight="1">
      <c r="A124" s="28"/>
      <c r="B124" s="180"/>
      <c r="C124" s="81" t="s">
        <v>126</v>
      </c>
      <c r="D124" s="103">
        <v>11232.420634920634</v>
      </c>
      <c r="E124" s="103">
        <v>9328731.829999998</v>
      </c>
      <c r="F124" s="103">
        <v>60</v>
      </c>
      <c r="G124" s="192">
        <v>252.77873341261437</v>
      </c>
      <c r="H124" s="193">
        <v>70</v>
      </c>
      <c r="I124" s="103">
        <v>-2506268</v>
      </c>
    </row>
    <row r="125" spans="1:9" s="100" customFormat="1" ht="11.25" customHeight="1">
      <c r="A125" s="28"/>
      <c r="B125" s="180"/>
      <c r="C125" s="81" t="s">
        <v>127</v>
      </c>
      <c r="D125" s="103">
        <v>2646.532142857143</v>
      </c>
      <c r="E125" s="103">
        <v>1502674.55</v>
      </c>
      <c r="F125" s="103">
        <v>95</v>
      </c>
      <c r="G125" s="192">
        <v>95.44474368637667</v>
      </c>
      <c r="H125" s="193">
        <v>54</v>
      </c>
      <c r="I125" s="103">
        <v>9398</v>
      </c>
    </row>
    <row r="126" spans="1:9" s="100" customFormat="1" ht="11.25" customHeight="1">
      <c r="A126" s="28"/>
      <c r="B126" s="180"/>
      <c r="C126" s="81" t="s">
        <v>128</v>
      </c>
      <c r="D126" s="103">
        <v>2853.4042092499567</v>
      </c>
      <c r="E126" s="103">
        <v>14271393.750000006</v>
      </c>
      <c r="F126" s="103">
        <v>80</v>
      </c>
      <c r="G126" s="192">
        <v>124.83894377905658</v>
      </c>
      <c r="H126" s="193">
        <v>70</v>
      </c>
      <c r="I126" s="103">
        <v>0</v>
      </c>
    </row>
    <row r="127" spans="1:9" s="100" customFormat="1" ht="11.25" customHeight="1">
      <c r="A127" s="28"/>
      <c r="B127" s="180"/>
      <c r="C127" s="81" t="s">
        <v>129</v>
      </c>
      <c r="D127" s="103">
        <v>2335.807155322862</v>
      </c>
      <c r="E127" s="103">
        <v>1792110.7</v>
      </c>
      <c r="F127" s="103">
        <v>80</v>
      </c>
      <c r="G127" s="192">
        <v>96.12767429349913</v>
      </c>
      <c r="H127" s="193">
        <v>54</v>
      </c>
      <c r="I127" s="103">
        <v>0</v>
      </c>
    </row>
    <row r="128" spans="1:9" s="100" customFormat="1" ht="11.25" customHeight="1">
      <c r="A128" s="28"/>
      <c r="B128" s="180"/>
      <c r="C128" s="81" t="s">
        <v>130</v>
      </c>
      <c r="D128" s="103">
        <v>2748.4393010423055</v>
      </c>
      <c r="E128" s="103">
        <v>3325844.5</v>
      </c>
      <c r="F128" s="103">
        <v>85</v>
      </c>
      <c r="G128" s="192">
        <v>101.81371838434217</v>
      </c>
      <c r="H128" s="193">
        <v>58</v>
      </c>
      <c r="I128" s="103">
        <v>21367</v>
      </c>
    </row>
    <row r="129" spans="1:9" s="100" customFormat="1" ht="11.25" customHeight="1">
      <c r="A129" s="28"/>
      <c r="B129" s="180"/>
      <c r="C129" s="81" t="s">
        <v>131</v>
      </c>
      <c r="D129" s="103">
        <v>3287.2062757201647</v>
      </c>
      <c r="E129" s="103">
        <v>2943769.26</v>
      </c>
      <c r="F129" s="103">
        <v>85</v>
      </c>
      <c r="G129" s="192">
        <v>104.4330404247323</v>
      </c>
      <c r="H129" s="193">
        <v>60</v>
      </c>
      <c r="I129" s="103">
        <v>-204435</v>
      </c>
    </row>
    <row r="130" spans="1:9" s="100" customFormat="1" ht="11.25" customHeight="1">
      <c r="A130" s="28"/>
      <c r="B130" s="180"/>
      <c r="C130" s="81" t="s">
        <v>132</v>
      </c>
      <c r="D130" s="103">
        <v>2094.7842323651453</v>
      </c>
      <c r="E130" s="103">
        <v>456406.99</v>
      </c>
      <c r="F130" s="103">
        <v>100</v>
      </c>
      <c r="G130" s="192">
        <v>64.28677926235353</v>
      </c>
      <c r="H130" s="193">
        <v>33</v>
      </c>
      <c r="I130" s="103">
        <v>200671</v>
      </c>
    </row>
    <row r="131" spans="1:9" s="100" customFormat="1" ht="11.25" customHeight="1">
      <c r="A131" s="28"/>
      <c r="B131" s="180"/>
      <c r="C131" s="81" t="s">
        <v>133</v>
      </c>
      <c r="D131" s="103">
        <v>2074.945075757576</v>
      </c>
      <c r="E131" s="103">
        <v>1268186.34</v>
      </c>
      <c r="F131" s="103">
        <v>80</v>
      </c>
      <c r="G131" s="192">
        <v>77.71492504834498</v>
      </c>
      <c r="H131" s="193">
        <v>42</v>
      </c>
      <c r="I131" s="103">
        <v>0</v>
      </c>
    </row>
    <row r="132" spans="1:9" s="100" customFormat="1" ht="11.25" customHeight="1">
      <c r="A132" s="28"/>
      <c r="B132" s="180"/>
      <c r="C132" s="81" t="s">
        <v>134</v>
      </c>
      <c r="D132" s="103">
        <v>4175.37109375</v>
      </c>
      <c r="E132" s="103">
        <v>3152948.25</v>
      </c>
      <c r="F132" s="103">
        <v>80</v>
      </c>
      <c r="G132" s="192">
        <v>131.92056967128642</v>
      </c>
      <c r="H132" s="193">
        <v>70</v>
      </c>
      <c r="I132" s="103">
        <v>-319616</v>
      </c>
    </row>
    <row r="133" spans="1:9" s="100" customFormat="1" ht="11.25" customHeight="1">
      <c r="A133" s="28"/>
      <c r="B133" s="180"/>
      <c r="C133" s="81" t="s">
        <v>323</v>
      </c>
      <c r="D133" s="103">
        <v>2384.4545454545455</v>
      </c>
      <c r="E133" s="103">
        <v>354650.08</v>
      </c>
      <c r="F133" s="103">
        <v>100</v>
      </c>
      <c r="G133" s="192">
        <v>82.59235004980764</v>
      </c>
      <c r="H133" s="193">
        <v>45</v>
      </c>
      <c r="I133" s="103">
        <v>177815</v>
      </c>
    </row>
    <row r="134" spans="1:9" s="100" customFormat="1" ht="11.25" customHeight="1">
      <c r="A134" s="28"/>
      <c r="B134" s="180"/>
      <c r="C134" s="81" t="s">
        <v>135</v>
      </c>
      <c r="D134" s="103">
        <v>3690.9286624203824</v>
      </c>
      <c r="E134" s="103">
        <v>2615549.71</v>
      </c>
      <c r="F134" s="103">
        <v>75</v>
      </c>
      <c r="G134" s="192">
        <v>115.81356314201281</v>
      </c>
      <c r="H134" s="193">
        <v>67</v>
      </c>
      <c r="I134" s="103">
        <v>-289538</v>
      </c>
    </row>
    <row r="135" spans="1:9" s="100" customFormat="1" ht="11.25" customHeight="1">
      <c r="A135" s="28"/>
      <c r="B135" s="180"/>
      <c r="C135" s="81" t="s">
        <v>136</v>
      </c>
      <c r="D135" s="103">
        <v>2915.104885057471</v>
      </c>
      <c r="E135" s="103">
        <v>864353.08</v>
      </c>
      <c r="F135" s="103">
        <v>85</v>
      </c>
      <c r="G135" s="192">
        <v>97.21644928586127</v>
      </c>
      <c r="H135" s="193">
        <v>55</v>
      </c>
      <c r="I135" s="103">
        <v>0</v>
      </c>
    </row>
    <row r="136" spans="1:9" s="100" customFormat="1" ht="11.25" customHeight="1">
      <c r="A136" s="28"/>
      <c r="B136" s="180"/>
      <c r="C136" s="81" t="s">
        <v>137</v>
      </c>
      <c r="D136" s="103">
        <v>1921.7345758354757</v>
      </c>
      <c r="E136" s="103">
        <v>1352803.72</v>
      </c>
      <c r="F136" s="103">
        <v>100</v>
      </c>
      <c r="G136" s="192">
        <v>73.97823815339031</v>
      </c>
      <c r="H136" s="193">
        <v>39</v>
      </c>
      <c r="I136" s="103">
        <v>217848</v>
      </c>
    </row>
    <row r="137" spans="1:9" s="100" customFormat="1" ht="11.25" customHeight="1">
      <c r="A137" s="28"/>
      <c r="B137" s="180"/>
      <c r="C137" s="81" t="s">
        <v>138</v>
      </c>
      <c r="D137" s="103">
        <v>2577.197520661157</v>
      </c>
      <c r="E137" s="103">
        <v>2968660.79</v>
      </c>
      <c r="F137" s="103">
        <v>95</v>
      </c>
      <c r="G137" s="192">
        <v>102.11050869094002</v>
      </c>
      <c r="H137" s="193">
        <v>58</v>
      </c>
      <c r="I137" s="103">
        <v>100091</v>
      </c>
    </row>
    <row r="138" spans="1:9" s="100" customFormat="1" ht="11.25" customHeight="1">
      <c r="A138" s="28"/>
      <c r="B138" s="180"/>
      <c r="C138" s="81" t="s">
        <v>139</v>
      </c>
      <c r="D138" s="103">
        <v>4157.74295010846</v>
      </c>
      <c r="E138" s="103">
        <v>12440128.750000002</v>
      </c>
      <c r="F138" s="103">
        <v>65</v>
      </c>
      <c r="G138" s="192">
        <v>161.84930928912905</v>
      </c>
      <c r="H138" s="193">
        <v>70</v>
      </c>
      <c r="I138" s="103">
        <v>-2530275</v>
      </c>
    </row>
    <row r="139" spans="1:9" s="100" customFormat="1" ht="11.25" customHeight="1">
      <c r="A139" s="28"/>
      <c r="B139" s="180"/>
      <c r="C139" s="81" t="s">
        <v>140</v>
      </c>
      <c r="D139" s="103">
        <v>2588.8541666666665</v>
      </c>
      <c r="E139" s="103">
        <v>3365927.5</v>
      </c>
      <c r="F139" s="103">
        <v>75</v>
      </c>
      <c r="G139" s="192">
        <v>109.50021653312474</v>
      </c>
      <c r="H139" s="193">
        <v>63</v>
      </c>
      <c r="I139" s="103">
        <v>0</v>
      </c>
    </row>
    <row r="140" spans="1:9" s="100" customFormat="1" ht="11.25" customHeight="1">
      <c r="A140" s="28"/>
      <c r="B140" s="180"/>
      <c r="C140" s="81" t="s">
        <v>141</v>
      </c>
      <c r="D140" s="103">
        <v>2379.520075282309</v>
      </c>
      <c r="E140" s="103">
        <v>1313194</v>
      </c>
      <c r="F140" s="103">
        <v>90</v>
      </c>
      <c r="G140" s="192">
        <v>88.09739156414652</v>
      </c>
      <c r="H140" s="193">
        <v>49</v>
      </c>
      <c r="I140" s="103">
        <v>127084</v>
      </c>
    </row>
    <row r="141" spans="1:9" s="100" customFormat="1" ht="11.25" customHeight="1">
      <c r="A141" s="28"/>
      <c r="B141" s="180"/>
      <c r="C141" s="81" t="s">
        <v>142</v>
      </c>
      <c r="D141" s="103">
        <v>3804.1222067039107</v>
      </c>
      <c r="E141" s="103">
        <v>3943012.22</v>
      </c>
      <c r="F141" s="103">
        <v>72.5</v>
      </c>
      <c r="G141" s="192">
        <v>129.13035187648762</v>
      </c>
      <c r="H141" s="193">
        <v>70</v>
      </c>
      <c r="I141" s="103">
        <v>-163004</v>
      </c>
    </row>
    <row r="142" spans="1:9" s="100" customFormat="1" ht="11.25" customHeight="1">
      <c r="A142" s="28"/>
      <c r="B142" s="180"/>
      <c r="C142" s="81" t="s">
        <v>143</v>
      </c>
      <c r="D142" s="103">
        <v>2437.935543278085</v>
      </c>
      <c r="E142" s="103">
        <v>2195947.63</v>
      </c>
      <c r="F142" s="103">
        <v>95</v>
      </c>
      <c r="G142" s="192">
        <v>89.561417888322</v>
      </c>
      <c r="H142" s="193">
        <v>50</v>
      </c>
      <c r="I142" s="103">
        <v>145608</v>
      </c>
    </row>
    <row r="143" spans="1:9" s="100" customFormat="1" ht="11.25" customHeight="1">
      <c r="A143" s="28"/>
      <c r="B143" s="180"/>
      <c r="C143" s="81" t="s">
        <v>144</v>
      </c>
      <c r="D143" s="103">
        <v>2381.9329436038515</v>
      </c>
      <c r="E143" s="103">
        <v>2663606.8</v>
      </c>
      <c r="F143" s="103">
        <v>95</v>
      </c>
      <c r="G143" s="192">
        <v>84.61715436816529</v>
      </c>
      <c r="H143" s="193">
        <v>46</v>
      </c>
      <c r="I143" s="103">
        <v>488023</v>
      </c>
    </row>
    <row r="144" spans="1:9" s="100" customFormat="1" ht="11.25" customHeight="1">
      <c r="A144" s="28"/>
      <c r="B144" s="180"/>
      <c r="C144" s="81" t="s">
        <v>145</v>
      </c>
      <c r="D144" s="103">
        <v>2588.7336647727275</v>
      </c>
      <c r="E144" s="103">
        <v>1543719.5</v>
      </c>
      <c r="F144" s="103">
        <v>85</v>
      </c>
      <c r="G144" s="192">
        <v>93.42822500141412</v>
      </c>
      <c r="H144" s="193">
        <v>52</v>
      </c>
      <c r="I144" s="103">
        <v>44856</v>
      </c>
    </row>
    <row r="145" spans="1:9" s="100" customFormat="1" ht="11.25" customHeight="1">
      <c r="A145" s="28"/>
      <c r="B145" s="180"/>
      <c r="C145" s="81" t="s">
        <v>146</v>
      </c>
      <c r="D145" s="103">
        <v>3872.5097703957013</v>
      </c>
      <c r="E145" s="103">
        <v>5431024.629999999</v>
      </c>
      <c r="F145" s="103">
        <v>75</v>
      </c>
      <c r="G145" s="192">
        <v>132.54305343411264</v>
      </c>
      <c r="H145" s="193">
        <v>70</v>
      </c>
      <c r="I145" s="103">
        <v>-205807</v>
      </c>
    </row>
    <row r="146" spans="1:9" s="100" customFormat="1" ht="11.25" customHeight="1">
      <c r="A146" s="28"/>
      <c r="B146" s="180"/>
      <c r="C146" s="81" t="s">
        <v>147</v>
      </c>
      <c r="D146" s="103">
        <v>1952.3335987261146</v>
      </c>
      <c r="E146" s="103">
        <v>747963.6</v>
      </c>
      <c r="F146" s="103">
        <v>90</v>
      </c>
      <c r="G146" s="192">
        <v>81.53195279372387</v>
      </c>
      <c r="H146" s="193">
        <v>44</v>
      </c>
      <c r="I146" s="103">
        <v>178625.7</v>
      </c>
    </row>
    <row r="147" spans="1:9" s="100" customFormat="1" ht="11.25" customHeight="1">
      <c r="A147" s="28"/>
      <c r="B147" s="180"/>
      <c r="C147" s="81" t="s">
        <v>148</v>
      </c>
      <c r="D147" s="103">
        <v>2047.8066361556064</v>
      </c>
      <c r="E147" s="103">
        <v>1066981.2</v>
      </c>
      <c r="F147" s="103">
        <v>100</v>
      </c>
      <c r="G147" s="192">
        <v>70.16537474443466</v>
      </c>
      <c r="H147" s="193">
        <v>37</v>
      </c>
      <c r="I147" s="103">
        <v>106154</v>
      </c>
    </row>
    <row r="148" spans="1:9" s="100" customFormat="1" ht="11.25" customHeight="1">
      <c r="A148" s="28"/>
      <c r="B148" s="180"/>
      <c r="C148" s="81" t="s">
        <v>149</v>
      </c>
      <c r="D148" s="103">
        <v>2422.2343380614657</v>
      </c>
      <c r="E148" s="103">
        <v>3527796.5</v>
      </c>
      <c r="F148" s="103">
        <v>90</v>
      </c>
      <c r="G148" s="192">
        <v>86.19808292129156</v>
      </c>
      <c r="H148" s="193">
        <v>47</v>
      </c>
      <c r="I148" s="103">
        <v>202813</v>
      </c>
    </row>
    <row r="149" spans="1:9" s="100" customFormat="1" ht="11.25" customHeight="1">
      <c r="A149" s="28"/>
      <c r="B149" s="180"/>
      <c r="C149" s="81" t="s">
        <v>150</v>
      </c>
      <c r="D149" s="103">
        <v>3433.846201743462</v>
      </c>
      <c r="E149" s="103">
        <v>3652266.29</v>
      </c>
      <c r="F149" s="103">
        <v>68</v>
      </c>
      <c r="G149" s="192">
        <v>123.06422380811846</v>
      </c>
      <c r="H149" s="193">
        <v>70</v>
      </c>
      <c r="I149" s="103">
        <v>-141487</v>
      </c>
    </row>
    <row r="150" spans="1:9" s="100" customFormat="1" ht="11.25" customHeight="1">
      <c r="A150" s="28"/>
      <c r="B150" s="180"/>
      <c r="C150" s="81" t="s">
        <v>151</v>
      </c>
      <c r="D150" s="103">
        <v>2253.724374779852</v>
      </c>
      <c r="E150" s="103">
        <v>3990195.97</v>
      </c>
      <c r="F150" s="103">
        <v>95</v>
      </c>
      <c r="G150" s="192">
        <v>92.14679358962924</v>
      </c>
      <c r="H150" s="193">
        <v>51</v>
      </c>
      <c r="I150" s="103">
        <v>1399451</v>
      </c>
    </row>
    <row r="151" spans="1:9" s="100" customFormat="1" ht="11.25" customHeight="1">
      <c r="A151" s="28"/>
      <c r="B151" s="180"/>
      <c r="C151" s="81" t="s">
        <v>152</v>
      </c>
      <c r="D151" s="103">
        <v>2095.6172291296625</v>
      </c>
      <c r="E151" s="103">
        <v>1500325.86</v>
      </c>
      <c r="F151" s="103">
        <v>100</v>
      </c>
      <c r="G151" s="192">
        <v>53.64603609076075</v>
      </c>
      <c r="H151" s="193">
        <v>26</v>
      </c>
      <c r="I151" s="103">
        <v>527956</v>
      </c>
    </row>
    <row r="152" spans="1:9" s="100" customFormat="1" ht="11.25" customHeight="1">
      <c r="A152" s="28"/>
      <c r="B152" s="180"/>
      <c r="C152" s="81" t="s">
        <v>153</v>
      </c>
      <c r="D152" s="103">
        <v>4120.5208845208845</v>
      </c>
      <c r="E152" s="103">
        <v>1584376.58</v>
      </c>
      <c r="F152" s="103">
        <v>65</v>
      </c>
      <c r="G152" s="192">
        <v>119.27378156864606</v>
      </c>
      <c r="H152" s="193">
        <v>70</v>
      </c>
      <c r="I152" s="103">
        <v>-128302</v>
      </c>
    </row>
    <row r="153" spans="1:9" s="100" customFormat="1" ht="11.25" customHeight="1">
      <c r="A153" s="28"/>
      <c r="B153" s="180"/>
      <c r="C153" s="81" t="s">
        <v>154</v>
      </c>
      <c r="D153" s="103">
        <v>2741.807279236277</v>
      </c>
      <c r="E153" s="103">
        <v>3166024.4</v>
      </c>
      <c r="F153" s="103">
        <v>70</v>
      </c>
      <c r="G153" s="192">
        <v>106.3797380345352</v>
      </c>
      <c r="H153" s="193">
        <v>61</v>
      </c>
      <c r="I153" s="103">
        <v>0</v>
      </c>
    </row>
    <row r="154" spans="1:9" s="100" customFormat="1" ht="11.25" customHeight="1">
      <c r="A154" s="28"/>
      <c r="B154" s="180"/>
      <c r="C154" s="81" t="s">
        <v>324</v>
      </c>
      <c r="D154" s="103">
        <v>2267.6913875598084</v>
      </c>
      <c r="E154" s="103">
        <v>229955.27</v>
      </c>
      <c r="F154" s="103">
        <v>100</v>
      </c>
      <c r="G154" s="192">
        <v>82.59235004980764</v>
      </c>
      <c r="H154" s="193">
        <v>45</v>
      </c>
      <c r="I154" s="103">
        <v>267935</v>
      </c>
    </row>
    <row r="155" spans="1:9" s="100" customFormat="1" ht="11.25" customHeight="1">
      <c r="A155" s="28"/>
      <c r="B155" s="180"/>
      <c r="C155" s="81" t="s">
        <v>155</v>
      </c>
      <c r="D155" s="103">
        <v>4645.803191489362</v>
      </c>
      <c r="E155" s="103">
        <v>929667.75</v>
      </c>
      <c r="F155" s="103">
        <v>70</v>
      </c>
      <c r="G155" s="192">
        <v>138.2700512811139</v>
      </c>
      <c r="H155" s="193">
        <v>70</v>
      </c>
      <c r="I155" s="103">
        <v>-98581</v>
      </c>
    </row>
    <row r="156" spans="1:9" s="100" customFormat="1" ht="11.25" customHeight="1">
      <c r="A156" s="28"/>
      <c r="B156" s="180"/>
      <c r="C156" s="180" t="s">
        <v>156</v>
      </c>
      <c r="D156" s="148">
        <v>2719.280155642023</v>
      </c>
      <c r="E156" s="148">
        <v>1085489.09</v>
      </c>
      <c r="F156" s="148">
        <v>76</v>
      </c>
      <c r="G156" s="194">
        <v>105.9925453239816</v>
      </c>
      <c r="H156" s="195">
        <v>61</v>
      </c>
      <c r="I156" s="148">
        <v>-8779</v>
      </c>
    </row>
    <row r="157" spans="1:9" s="100" customFormat="1" ht="11.25" customHeight="1">
      <c r="A157" s="461"/>
      <c r="B157" s="461"/>
      <c r="C157" s="461"/>
      <c r="D157" s="461"/>
      <c r="E157" s="461"/>
      <c r="F157" s="461"/>
      <c r="G157" s="461"/>
      <c r="H157" s="461"/>
      <c r="I157" s="461"/>
    </row>
    <row r="158" spans="1:9" s="100" customFormat="1" ht="11.25" customHeight="1">
      <c r="A158" s="438" t="s">
        <v>157</v>
      </c>
      <c r="B158" s="438"/>
      <c r="C158" s="438"/>
      <c r="D158" s="25">
        <v>2602.0119324110537</v>
      </c>
      <c r="E158" s="25">
        <f>SUM(E159:E198)</f>
        <v>136481103.55999994</v>
      </c>
      <c r="F158" s="25">
        <v>82.6537915612657</v>
      </c>
      <c r="G158" s="25" t="s">
        <v>19</v>
      </c>
      <c r="H158" s="25" t="s">
        <v>19</v>
      </c>
      <c r="I158" s="25">
        <f>SUM(I159:I198)</f>
        <v>3515206</v>
      </c>
    </row>
    <row r="159" spans="1:9" s="100" customFormat="1" ht="11.25" customHeight="1">
      <c r="A159" s="28"/>
      <c r="B159" s="180"/>
      <c r="C159" s="83" t="s">
        <v>158</v>
      </c>
      <c r="D159" s="103">
        <v>3955.657806065144</v>
      </c>
      <c r="E159" s="103">
        <v>18314175.439999994</v>
      </c>
      <c r="F159" s="103">
        <v>75</v>
      </c>
      <c r="G159" s="192">
        <v>123.39156116835937</v>
      </c>
      <c r="H159" s="193">
        <v>70</v>
      </c>
      <c r="I159" s="103">
        <v>-1749573</v>
      </c>
    </row>
    <row r="160" spans="1:9" s="100" customFormat="1" ht="11.25" customHeight="1">
      <c r="A160" s="28"/>
      <c r="B160" s="180"/>
      <c r="C160" s="81" t="s">
        <v>159</v>
      </c>
      <c r="D160" s="103">
        <v>2716.369918699187</v>
      </c>
      <c r="E160" s="103">
        <v>324586.32</v>
      </c>
      <c r="F160" s="103">
        <v>100</v>
      </c>
      <c r="G160" s="192">
        <v>67.05902338647414</v>
      </c>
      <c r="H160" s="193">
        <v>35</v>
      </c>
      <c r="I160" s="103">
        <v>104939</v>
      </c>
    </row>
    <row r="161" spans="1:9" s="100" customFormat="1" ht="11.25" customHeight="1">
      <c r="A161" s="28"/>
      <c r="B161" s="180"/>
      <c r="C161" s="81" t="s">
        <v>160</v>
      </c>
      <c r="D161" s="103">
        <v>2203.4285714285716</v>
      </c>
      <c r="E161" s="103">
        <v>642910.1</v>
      </c>
      <c r="F161" s="103">
        <v>100</v>
      </c>
      <c r="G161" s="192">
        <v>47.679960586097295</v>
      </c>
      <c r="H161" s="193">
        <v>22</v>
      </c>
      <c r="I161" s="103">
        <v>214076</v>
      </c>
    </row>
    <row r="162" spans="1:9" s="100" customFormat="1" ht="11.25" customHeight="1">
      <c r="A162" s="28"/>
      <c r="B162" s="180"/>
      <c r="C162" s="81" t="s">
        <v>161</v>
      </c>
      <c r="D162" s="103">
        <v>3841.365580448065</v>
      </c>
      <c r="E162" s="103">
        <v>2589781.5</v>
      </c>
      <c r="F162" s="103">
        <v>75</v>
      </c>
      <c r="G162" s="192">
        <v>103.28637187090416</v>
      </c>
      <c r="H162" s="193">
        <v>59</v>
      </c>
      <c r="I162" s="103">
        <v>-140221</v>
      </c>
    </row>
    <row r="163" spans="1:9" s="100" customFormat="1" ht="11.25" customHeight="1">
      <c r="A163" s="28"/>
      <c r="B163" s="180"/>
      <c r="C163" s="81" t="s">
        <v>162</v>
      </c>
      <c r="D163" s="103">
        <v>3120.780165717245</v>
      </c>
      <c r="E163" s="103">
        <v>4908607.12</v>
      </c>
      <c r="F163" s="103">
        <v>80</v>
      </c>
      <c r="G163" s="192">
        <v>100.82712238559208</v>
      </c>
      <c r="H163" s="193">
        <v>57</v>
      </c>
      <c r="I163" s="103">
        <v>-101823</v>
      </c>
    </row>
    <row r="164" spans="1:9" s="100" customFormat="1" ht="11.25" customHeight="1">
      <c r="A164" s="28"/>
      <c r="B164" s="180"/>
      <c r="C164" s="81" t="s">
        <v>163</v>
      </c>
      <c r="D164" s="103">
        <v>4122</v>
      </c>
      <c r="E164" s="103">
        <v>329601</v>
      </c>
      <c r="F164" s="103">
        <v>100</v>
      </c>
      <c r="G164" s="192">
        <v>111.881071135998</v>
      </c>
      <c r="H164" s="193">
        <v>65</v>
      </c>
      <c r="I164" s="103">
        <v>-546</v>
      </c>
    </row>
    <row r="165" spans="1:9" s="100" customFormat="1" ht="11.25" customHeight="1">
      <c r="A165" s="28"/>
      <c r="B165" s="180"/>
      <c r="C165" s="81" t="s">
        <v>164</v>
      </c>
      <c r="D165" s="103">
        <v>1999.962389380531</v>
      </c>
      <c r="E165" s="103">
        <v>1302889.65</v>
      </c>
      <c r="F165" s="103">
        <v>100</v>
      </c>
      <c r="G165" s="192">
        <v>77.12384220295357</v>
      </c>
      <c r="H165" s="193">
        <v>41</v>
      </c>
      <c r="I165" s="103">
        <v>176677</v>
      </c>
    </row>
    <row r="166" spans="1:9" s="100" customFormat="1" ht="11.25" customHeight="1">
      <c r="A166" s="28"/>
      <c r="B166" s="180"/>
      <c r="C166" s="81" t="s">
        <v>165</v>
      </c>
      <c r="D166" s="103">
        <v>2524.054106910039</v>
      </c>
      <c r="E166" s="103">
        <v>1421961.7</v>
      </c>
      <c r="F166" s="103">
        <v>100</v>
      </c>
      <c r="G166" s="192">
        <v>92.12946069162987</v>
      </c>
      <c r="H166" s="193">
        <v>51</v>
      </c>
      <c r="I166" s="103">
        <v>81</v>
      </c>
    </row>
    <row r="167" spans="1:9" s="100" customFormat="1" ht="11.25" customHeight="1">
      <c r="A167" s="28"/>
      <c r="B167" s="180"/>
      <c r="C167" s="81" t="s">
        <v>166</v>
      </c>
      <c r="D167" s="103">
        <v>4175.125</v>
      </c>
      <c r="E167" s="103">
        <v>107328.27</v>
      </c>
      <c r="F167" s="103">
        <v>100</v>
      </c>
      <c r="G167" s="192">
        <v>87.734122267224</v>
      </c>
      <c r="H167" s="193">
        <v>48</v>
      </c>
      <c r="I167" s="103">
        <v>-1722</v>
      </c>
    </row>
    <row r="168" spans="1:9" s="100" customFormat="1" ht="11.25" customHeight="1">
      <c r="A168" s="28"/>
      <c r="B168" s="180"/>
      <c r="C168" s="81" t="s">
        <v>167</v>
      </c>
      <c r="D168" s="103">
        <v>2123.920654911839</v>
      </c>
      <c r="E168" s="103">
        <v>2027718.2</v>
      </c>
      <c r="F168" s="103">
        <v>90</v>
      </c>
      <c r="G168" s="192">
        <v>86.19250851427766</v>
      </c>
      <c r="H168" s="193">
        <v>47</v>
      </c>
      <c r="I168" s="103">
        <v>227248</v>
      </c>
    </row>
    <row r="169" spans="1:9" s="100" customFormat="1" ht="11.25" customHeight="1">
      <c r="A169" s="28"/>
      <c r="B169" s="180"/>
      <c r="C169" s="81" t="s">
        <v>168</v>
      </c>
      <c r="D169" s="103">
        <v>2140.961904761905</v>
      </c>
      <c r="E169" s="103">
        <v>261665.5</v>
      </c>
      <c r="F169" s="103">
        <v>100</v>
      </c>
      <c r="G169" s="192">
        <v>55.30438801571469</v>
      </c>
      <c r="H169" s="193">
        <v>27</v>
      </c>
      <c r="I169" s="103">
        <v>86137</v>
      </c>
    </row>
    <row r="170" spans="1:9" s="100" customFormat="1" ht="11.25" customHeight="1">
      <c r="A170" s="28"/>
      <c r="B170" s="180"/>
      <c r="C170" s="81" t="s">
        <v>169</v>
      </c>
      <c r="D170" s="103">
        <v>2872.4142857142856</v>
      </c>
      <c r="E170" s="103">
        <v>553038.47</v>
      </c>
      <c r="F170" s="103">
        <v>87.5</v>
      </c>
      <c r="G170" s="192">
        <v>96.99707863413389</v>
      </c>
      <c r="H170" s="193">
        <v>55</v>
      </c>
      <c r="I170" s="103">
        <v>-4456</v>
      </c>
    </row>
    <row r="171" spans="1:9" s="100" customFormat="1" ht="11.25" customHeight="1">
      <c r="A171" s="28"/>
      <c r="B171" s="180"/>
      <c r="C171" s="81" t="s">
        <v>170</v>
      </c>
      <c r="D171" s="103">
        <v>1869.9142980189492</v>
      </c>
      <c r="E171" s="103">
        <v>1631350.95</v>
      </c>
      <c r="F171" s="103">
        <v>95</v>
      </c>
      <c r="G171" s="192">
        <v>77.23360245158935</v>
      </c>
      <c r="H171" s="193">
        <v>41</v>
      </c>
      <c r="I171" s="103">
        <v>562678</v>
      </c>
    </row>
    <row r="172" spans="1:9" s="100" customFormat="1" ht="11.25" customHeight="1">
      <c r="A172" s="28"/>
      <c r="B172" s="180"/>
      <c r="C172" s="81" t="s">
        <v>171</v>
      </c>
      <c r="D172" s="103">
        <v>1972.4468765371373</v>
      </c>
      <c r="E172" s="103">
        <v>5815051.079999999</v>
      </c>
      <c r="F172" s="103">
        <v>90</v>
      </c>
      <c r="G172" s="192">
        <v>94.38254046736112</v>
      </c>
      <c r="H172" s="193">
        <v>53</v>
      </c>
      <c r="I172" s="103">
        <v>1324828</v>
      </c>
    </row>
    <row r="173" spans="1:9" s="100" customFormat="1" ht="11.25" customHeight="1">
      <c r="A173" s="28"/>
      <c r="B173" s="180"/>
      <c r="C173" s="81" t="s">
        <v>172</v>
      </c>
      <c r="D173" s="103">
        <v>2325.455882352941</v>
      </c>
      <c r="E173" s="103">
        <v>140915.1</v>
      </c>
      <c r="F173" s="103">
        <v>100</v>
      </c>
      <c r="G173" s="192">
        <v>49.931202330672384</v>
      </c>
      <c r="H173" s="193">
        <v>23</v>
      </c>
      <c r="I173" s="103">
        <v>8433</v>
      </c>
    </row>
    <row r="174" spans="1:9" s="100" customFormat="1" ht="11.25" customHeight="1">
      <c r="A174" s="28"/>
      <c r="B174" s="180"/>
      <c r="C174" s="81" t="s">
        <v>173</v>
      </c>
      <c r="D174" s="103">
        <v>2713.676470588235</v>
      </c>
      <c r="E174" s="103">
        <v>263277.23</v>
      </c>
      <c r="F174" s="103">
        <v>100</v>
      </c>
      <c r="G174" s="192">
        <v>51.61550913292484</v>
      </c>
      <c r="H174" s="193">
        <v>24</v>
      </c>
      <c r="I174" s="103">
        <v>31342</v>
      </c>
    </row>
    <row r="175" spans="1:9" s="100" customFormat="1" ht="11.25" customHeight="1">
      <c r="A175" s="28"/>
      <c r="B175" s="180"/>
      <c r="C175" s="81" t="s">
        <v>174</v>
      </c>
      <c r="D175" s="103">
        <v>1823.0210409745293</v>
      </c>
      <c r="E175" s="103">
        <v>1325916.91</v>
      </c>
      <c r="F175" s="103">
        <v>90</v>
      </c>
      <c r="G175" s="192">
        <v>67.85652689071287</v>
      </c>
      <c r="H175" s="193">
        <v>35</v>
      </c>
      <c r="I175" s="103">
        <v>236519</v>
      </c>
    </row>
    <row r="176" spans="1:9" s="100" customFormat="1" ht="11.25" customHeight="1">
      <c r="A176" s="28"/>
      <c r="B176" s="180"/>
      <c r="C176" s="81" t="s">
        <v>175</v>
      </c>
      <c r="D176" s="103">
        <v>2051.9676470588233</v>
      </c>
      <c r="E176" s="103">
        <v>760354.51</v>
      </c>
      <c r="F176" s="103">
        <v>100</v>
      </c>
      <c r="G176" s="192">
        <v>53.52140939359347</v>
      </c>
      <c r="H176" s="193">
        <v>26</v>
      </c>
      <c r="I176" s="103">
        <v>301756</v>
      </c>
    </row>
    <row r="177" spans="1:9" s="100" customFormat="1" ht="11.25" customHeight="1">
      <c r="A177" s="28"/>
      <c r="B177" s="180"/>
      <c r="C177" s="81" t="s">
        <v>176</v>
      </c>
      <c r="D177" s="103">
        <v>2428.7655293088364</v>
      </c>
      <c r="E177" s="103">
        <v>3120793</v>
      </c>
      <c r="F177" s="103">
        <v>100</v>
      </c>
      <c r="G177" s="192">
        <v>79.61264943578583</v>
      </c>
      <c r="H177" s="193">
        <v>43</v>
      </c>
      <c r="I177" s="103">
        <v>231728</v>
      </c>
    </row>
    <row r="178" spans="1:9" s="100" customFormat="1" ht="11.25" customHeight="1">
      <c r="A178" s="28"/>
      <c r="B178" s="180"/>
      <c r="C178" s="81" t="s">
        <v>177</v>
      </c>
      <c r="D178" s="103">
        <v>2398.093400980659</v>
      </c>
      <c r="E178" s="103">
        <v>34776325.39</v>
      </c>
      <c r="F178" s="103">
        <v>95</v>
      </c>
      <c r="G178" s="192">
        <v>85.09899605197528</v>
      </c>
      <c r="H178" s="193">
        <v>47</v>
      </c>
      <c r="I178" s="103">
        <v>1553868</v>
      </c>
    </row>
    <row r="179" spans="1:9" s="100" customFormat="1" ht="11.25" customHeight="1">
      <c r="A179" s="28"/>
      <c r="B179" s="180"/>
      <c r="C179" s="81" t="s">
        <v>178</v>
      </c>
      <c r="D179" s="103">
        <v>2237.142799352751</v>
      </c>
      <c r="E179" s="103">
        <v>10683650.449999997</v>
      </c>
      <c r="F179" s="103">
        <v>70</v>
      </c>
      <c r="G179" s="192">
        <v>109.17131566858566</v>
      </c>
      <c r="H179" s="193">
        <v>63</v>
      </c>
      <c r="I179" s="103">
        <v>0</v>
      </c>
    </row>
    <row r="180" spans="1:9" s="100" customFormat="1" ht="11.25" customHeight="1">
      <c r="A180" s="28"/>
      <c r="B180" s="180"/>
      <c r="C180" s="81" t="s">
        <v>179</v>
      </c>
      <c r="D180" s="103">
        <v>2374.282580222659</v>
      </c>
      <c r="E180" s="103">
        <v>1935436.45</v>
      </c>
      <c r="F180" s="103">
        <v>80</v>
      </c>
      <c r="G180" s="192">
        <v>102.27613442743286</v>
      </c>
      <c r="H180" s="193">
        <v>58</v>
      </c>
      <c r="I180" s="103">
        <v>4373</v>
      </c>
    </row>
    <row r="181" spans="1:9" s="100" customFormat="1" ht="11.25" customHeight="1">
      <c r="A181" s="28"/>
      <c r="B181" s="180"/>
      <c r="C181" s="81" t="s">
        <v>180</v>
      </c>
      <c r="D181" s="103">
        <v>1844.2313432835822</v>
      </c>
      <c r="E181" s="103">
        <v>561564.4</v>
      </c>
      <c r="F181" s="103">
        <v>100</v>
      </c>
      <c r="G181" s="192">
        <v>56.16675338346008</v>
      </c>
      <c r="H181" s="193">
        <v>27</v>
      </c>
      <c r="I181" s="103">
        <v>48546</v>
      </c>
    </row>
    <row r="182" spans="1:9" s="100" customFormat="1" ht="11.25" customHeight="1">
      <c r="A182" s="28"/>
      <c r="B182" s="180"/>
      <c r="C182" s="81" t="s">
        <v>181</v>
      </c>
      <c r="D182" s="103">
        <v>2825.55548078361</v>
      </c>
      <c r="E182" s="103">
        <v>15308282.370000001</v>
      </c>
      <c r="F182" s="103">
        <v>75</v>
      </c>
      <c r="G182" s="192">
        <v>104.61681271923926</v>
      </c>
      <c r="H182" s="193">
        <v>60</v>
      </c>
      <c r="I182" s="103">
        <v>0</v>
      </c>
    </row>
    <row r="183" spans="1:9" s="100" customFormat="1" ht="11.25" customHeight="1">
      <c r="A183" s="28"/>
      <c r="B183" s="180"/>
      <c r="C183" s="81" t="s">
        <v>182</v>
      </c>
      <c r="D183" s="103">
        <v>1770.0583333333334</v>
      </c>
      <c r="E183" s="103">
        <v>133746.9</v>
      </c>
      <c r="F183" s="103">
        <v>100</v>
      </c>
      <c r="G183" s="192">
        <v>53.542357187951744</v>
      </c>
      <c r="H183" s="193">
        <v>26</v>
      </c>
      <c r="I183" s="103">
        <v>20518</v>
      </c>
    </row>
    <row r="184" spans="1:9" s="100" customFormat="1" ht="11.25" customHeight="1">
      <c r="A184" s="28"/>
      <c r="B184" s="180"/>
      <c r="C184" s="81" t="s">
        <v>183</v>
      </c>
      <c r="D184" s="103">
        <v>3160.0614096301465</v>
      </c>
      <c r="E184" s="103">
        <v>7646539.860000002</v>
      </c>
      <c r="F184" s="103">
        <v>72</v>
      </c>
      <c r="G184" s="192">
        <v>104.41618185946498</v>
      </c>
      <c r="H184" s="193">
        <v>60</v>
      </c>
      <c r="I184" s="103">
        <v>-206862</v>
      </c>
    </row>
    <row r="185" spans="1:9" s="100" customFormat="1" ht="11.25" customHeight="1">
      <c r="A185" s="28"/>
      <c r="B185" s="180"/>
      <c r="C185" s="81" t="s">
        <v>184</v>
      </c>
      <c r="D185" s="103">
        <v>2031.5973154362416</v>
      </c>
      <c r="E185" s="103">
        <v>404161.42</v>
      </c>
      <c r="F185" s="103">
        <v>100</v>
      </c>
      <c r="G185" s="192">
        <v>57.41238028387122</v>
      </c>
      <c r="H185" s="193">
        <v>28</v>
      </c>
      <c r="I185" s="103">
        <v>289953</v>
      </c>
    </row>
    <row r="186" spans="1:9" s="100" customFormat="1" ht="11.25" customHeight="1">
      <c r="A186" s="28"/>
      <c r="B186" s="180"/>
      <c r="C186" s="81" t="s">
        <v>185</v>
      </c>
      <c r="D186" s="103">
        <v>3382.910539215686</v>
      </c>
      <c r="E186" s="103">
        <v>2612095.28</v>
      </c>
      <c r="F186" s="103">
        <v>80</v>
      </c>
      <c r="G186" s="192">
        <v>111.63484521588214</v>
      </c>
      <c r="H186" s="193">
        <v>64</v>
      </c>
      <c r="I186" s="103">
        <v>-131451</v>
      </c>
    </row>
    <row r="187" spans="1:9" s="100" customFormat="1" ht="11.25" customHeight="1">
      <c r="A187" s="28"/>
      <c r="B187" s="180"/>
      <c r="C187" s="81" t="s">
        <v>186</v>
      </c>
      <c r="D187" s="103">
        <v>2189.2300884955753</v>
      </c>
      <c r="E187" s="103">
        <v>742056.71</v>
      </c>
      <c r="F187" s="103">
        <v>100</v>
      </c>
      <c r="G187" s="192">
        <v>48.64374846779594</v>
      </c>
      <c r="H187" s="193">
        <v>22</v>
      </c>
      <c r="I187" s="103">
        <v>13683</v>
      </c>
    </row>
    <row r="188" spans="1:9" s="100" customFormat="1" ht="11.25" customHeight="1">
      <c r="A188" s="28"/>
      <c r="B188" s="180"/>
      <c r="C188" s="81" t="s">
        <v>187</v>
      </c>
      <c r="D188" s="103">
        <v>2109.286082474227</v>
      </c>
      <c r="E188" s="103">
        <v>654321.96</v>
      </c>
      <c r="F188" s="103">
        <v>85</v>
      </c>
      <c r="G188" s="192">
        <v>83.3406691704968</v>
      </c>
      <c r="H188" s="193">
        <v>46</v>
      </c>
      <c r="I188" s="103">
        <v>38937</v>
      </c>
    </row>
    <row r="189" spans="1:9" s="100" customFormat="1" ht="11.25" customHeight="1">
      <c r="A189" s="28"/>
      <c r="B189" s="180"/>
      <c r="C189" s="81" t="s">
        <v>188</v>
      </c>
      <c r="D189" s="103">
        <v>4449.659196290572</v>
      </c>
      <c r="E189" s="103">
        <v>3102878.11</v>
      </c>
      <c r="F189" s="103">
        <v>75</v>
      </c>
      <c r="G189" s="192">
        <v>123.17328268776953</v>
      </c>
      <c r="H189" s="193">
        <v>70</v>
      </c>
      <c r="I189" s="103">
        <v>-315786</v>
      </c>
    </row>
    <row r="190" spans="1:9" s="100" customFormat="1" ht="11.25" customHeight="1">
      <c r="A190" s="28"/>
      <c r="B190" s="180"/>
      <c r="C190" s="81" t="s">
        <v>189</v>
      </c>
      <c r="D190" s="103">
        <v>2821.4573353293413</v>
      </c>
      <c r="E190" s="103">
        <v>1401875.55</v>
      </c>
      <c r="F190" s="103">
        <v>75</v>
      </c>
      <c r="G190" s="192">
        <v>98.91625635370784</v>
      </c>
      <c r="H190" s="193">
        <v>56</v>
      </c>
      <c r="I190" s="103">
        <v>0</v>
      </c>
    </row>
    <row r="191" spans="1:9" s="100" customFormat="1" ht="11.25" customHeight="1">
      <c r="A191" s="28"/>
      <c r="B191" s="180"/>
      <c r="C191" s="81" t="s">
        <v>190</v>
      </c>
      <c r="D191" s="103">
        <v>2730.9926470588234</v>
      </c>
      <c r="E191" s="103">
        <v>340902.35</v>
      </c>
      <c r="F191" s="103">
        <v>85</v>
      </c>
      <c r="G191" s="192">
        <v>91.06284431230786</v>
      </c>
      <c r="H191" s="193">
        <v>51</v>
      </c>
      <c r="I191" s="103">
        <v>4337</v>
      </c>
    </row>
    <row r="192" spans="1:9" s="100" customFormat="1" ht="11.25" customHeight="1">
      <c r="A192" s="28"/>
      <c r="B192" s="180"/>
      <c r="C192" s="81" t="s">
        <v>191</v>
      </c>
      <c r="D192" s="103">
        <v>2162.130681818182</v>
      </c>
      <c r="E192" s="103">
        <v>301611.75</v>
      </c>
      <c r="F192" s="103">
        <v>100</v>
      </c>
      <c r="G192" s="192">
        <v>50.49240188999024</v>
      </c>
      <c r="H192" s="193">
        <v>24</v>
      </c>
      <c r="I192" s="103">
        <v>57910</v>
      </c>
    </row>
    <row r="193" spans="1:9" s="100" customFormat="1" ht="11.25" customHeight="1">
      <c r="A193" s="28"/>
      <c r="B193" s="180"/>
      <c r="C193" s="81" t="s">
        <v>192</v>
      </c>
      <c r="D193" s="103">
        <v>2373.6413612565443</v>
      </c>
      <c r="E193" s="103">
        <v>2509651.71</v>
      </c>
      <c r="F193" s="103" t="s">
        <v>334</v>
      </c>
      <c r="G193" s="192">
        <v>92.76036866257277</v>
      </c>
      <c r="H193" s="193">
        <v>52</v>
      </c>
      <c r="I193" s="103">
        <v>-308696</v>
      </c>
    </row>
    <row r="194" spans="1:9" s="100" customFormat="1" ht="11.25" customHeight="1">
      <c r="A194" s="28"/>
      <c r="B194" s="180"/>
      <c r="C194" s="81" t="s">
        <v>193</v>
      </c>
      <c r="D194" s="103">
        <v>1981.7908552074514</v>
      </c>
      <c r="E194" s="103">
        <v>3523792.22</v>
      </c>
      <c r="F194" s="103">
        <v>90</v>
      </c>
      <c r="G194" s="192">
        <v>92.82842023197283</v>
      </c>
      <c r="H194" s="193">
        <v>52</v>
      </c>
      <c r="I194" s="103">
        <v>543678</v>
      </c>
    </row>
    <row r="195" spans="1:9" s="100" customFormat="1" ht="11.25" customHeight="1">
      <c r="A195" s="28"/>
      <c r="B195" s="180"/>
      <c r="C195" s="81" t="s">
        <v>194</v>
      </c>
      <c r="D195" s="103">
        <v>2712.7391304347825</v>
      </c>
      <c r="E195" s="103">
        <v>118259.05</v>
      </c>
      <c r="F195" s="103">
        <v>95</v>
      </c>
      <c r="G195" s="192">
        <v>70.7365032064796</v>
      </c>
      <c r="H195" s="193">
        <v>37</v>
      </c>
      <c r="I195" s="103">
        <v>3873</v>
      </c>
    </row>
    <row r="196" spans="1:9" s="100" customFormat="1" ht="11.25" customHeight="1">
      <c r="A196" s="28"/>
      <c r="B196" s="180"/>
      <c r="C196" s="81" t="s">
        <v>195</v>
      </c>
      <c r="D196" s="103">
        <v>2154.9103626943006</v>
      </c>
      <c r="E196" s="103">
        <v>2015553</v>
      </c>
      <c r="F196" s="103">
        <v>100</v>
      </c>
      <c r="G196" s="192">
        <v>77.82613524721593</v>
      </c>
      <c r="H196" s="193">
        <v>42</v>
      </c>
      <c r="I196" s="103">
        <v>194393</v>
      </c>
    </row>
    <row r="197" spans="1:9" s="100" customFormat="1" ht="11.25" customHeight="1">
      <c r="A197" s="28"/>
      <c r="B197" s="180"/>
      <c r="C197" s="81" t="s">
        <v>196</v>
      </c>
      <c r="D197" s="103">
        <v>2504.746543778802</v>
      </c>
      <c r="E197" s="103">
        <v>1354691.91</v>
      </c>
      <c r="F197" s="103">
        <v>85</v>
      </c>
      <c r="G197" s="192">
        <v>85.12686149639777</v>
      </c>
      <c r="H197" s="193">
        <v>47</v>
      </c>
      <c r="I197" s="103">
        <v>-22229</v>
      </c>
    </row>
    <row r="198" spans="1:9" s="100" customFormat="1" ht="11.25" customHeight="1">
      <c r="A198" s="28"/>
      <c r="B198" s="180"/>
      <c r="C198" s="180" t="s">
        <v>197</v>
      </c>
      <c r="D198" s="148">
        <v>2008.7205882352941</v>
      </c>
      <c r="E198" s="148">
        <v>511784.67</v>
      </c>
      <c r="F198" s="148">
        <v>100</v>
      </c>
      <c r="G198" s="194">
        <v>63.00368591598593</v>
      </c>
      <c r="H198" s="195">
        <v>32</v>
      </c>
      <c r="I198" s="148">
        <v>218060</v>
      </c>
    </row>
    <row r="199" spans="1:9" s="100" customFormat="1" ht="11.25" customHeight="1">
      <c r="A199" s="461"/>
      <c r="B199" s="461"/>
      <c r="C199" s="461"/>
      <c r="D199" s="461"/>
      <c r="E199" s="461"/>
      <c r="F199" s="461"/>
      <c r="G199" s="461"/>
      <c r="H199" s="461"/>
      <c r="I199" s="461"/>
    </row>
    <row r="200" spans="1:9" s="100" customFormat="1" ht="11.25" customHeight="1">
      <c r="A200" s="438" t="s">
        <v>198</v>
      </c>
      <c r="B200" s="438"/>
      <c r="C200" s="438"/>
      <c r="D200" s="25">
        <v>2111.8173246387028</v>
      </c>
      <c r="E200" s="25">
        <f>SUM(E201:E211)</f>
        <v>12804508.889999999</v>
      </c>
      <c r="F200" s="25">
        <v>97.93742203046607</v>
      </c>
      <c r="G200" s="25" t="s">
        <v>19</v>
      </c>
      <c r="H200" s="25" t="s">
        <v>19</v>
      </c>
      <c r="I200" s="25">
        <f>SUM(I201:I211)</f>
        <v>3628270</v>
      </c>
    </row>
    <row r="201" spans="1:9" s="100" customFormat="1" ht="11.25" customHeight="1">
      <c r="A201" s="28"/>
      <c r="B201" s="180"/>
      <c r="C201" s="83" t="s">
        <v>199</v>
      </c>
      <c r="D201" s="103">
        <v>2024.9206963249517</v>
      </c>
      <c r="E201" s="103">
        <v>1411120.49</v>
      </c>
      <c r="F201" s="103">
        <v>100</v>
      </c>
      <c r="G201" s="192">
        <v>67.0744495764654</v>
      </c>
      <c r="H201" s="193">
        <v>35</v>
      </c>
      <c r="I201" s="103">
        <v>159030</v>
      </c>
    </row>
    <row r="202" spans="1:9" s="100" customFormat="1" ht="11.25" customHeight="1">
      <c r="A202" s="28"/>
      <c r="B202" s="180"/>
      <c r="C202" s="81" t="s">
        <v>280</v>
      </c>
      <c r="D202" s="103">
        <v>2715.043269230769</v>
      </c>
      <c r="E202" s="103">
        <v>1232672.44</v>
      </c>
      <c r="F202" s="103">
        <v>100</v>
      </c>
      <c r="G202" s="192">
        <v>74.18473608212581</v>
      </c>
      <c r="H202" s="193">
        <v>39</v>
      </c>
      <c r="I202" s="103">
        <v>16481</v>
      </c>
    </row>
    <row r="203" spans="1:9" s="100" customFormat="1" ht="11.25" customHeight="1">
      <c r="A203" s="28"/>
      <c r="B203" s="180"/>
      <c r="C203" s="81" t="s">
        <v>200</v>
      </c>
      <c r="D203" s="103">
        <v>2597.5533333333333</v>
      </c>
      <c r="E203" s="103">
        <v>838763.73</v>
      </c>
      <c r="F203" s="103">
        <v>100</v>
      </c>
      <c r="G203" s="192">
        <v>49.494730585860644</v>
      </c>
      <c r="H203" s="193">
        <v>23</v>
      </c>
      <c r="I203" s="103">
        <v>17770</v>
      </c>
    </row>
    <row r="204" spans="1:9" s="100" customFormat="1" ht="11.25" customHeight="1">
      <c r="A204" s="28"/>
      <c r="B204" s="180"/>
      <c r="C204" s="81" t="s">
        <v>201</v>
      </c>
      <c r="D204" s="103">
        <v>1993.048076923077</v>
      </c>
      <c r="E204" s="103">
        <v>245721.25</v>
      </c>
      <c r="F204" s="103">
        <v>100</v>
      </c>
      <c r="G204" s="192">
        <v>46.93932305332794</v>
      </c>
      <c r="H204" s="193">
        <v>21</v>
      </c>
      <c r="I204" s="103">
        <v>1200</v>
      </c>
    </row>
    <row r="205" spans="1:9" s="100" customFormat="1" ht="11.25" customHeight="1">
      <c r="A205" s="28"/>
      <c r="B205" s="180"/>
      <c r="C205" s="81" t="s">
        <v>281</v>
      </c>
      <c r="D205" s="103">
        <v>1998.9496788008564</v>
      </c>
      <c r="E205" s="103">
        <v>857305.9</v>
      </c>
      <c r="F205" s="103">
        <v>100</v>
      </c>
      <c r="G205" s="192">
        <v>61.89737565948886</v>
      </c>
      <c r="H205" s="193">
        <v>31</v>
      </c>
      <c r="I205" s="103">
        <v>372447</v>
      </c>
    </row>
    <row r="206" spans="1:9" s="100" customFormat="1" ht="11.25" customHeight="1">
      <c r="A206" s="28"/>
      <c r="B206" s="180"/>
      <c r="C206" s="81" t="s">
        <v>202</v>
      </c>
      <c r="D206" s="103">
        <v>1930.0238095238096</v>
      </c>
      <c r="E206" s="103">
        <v>141451.55</v>
      </c>
      <c r="F206" s="103">
        <v>100</v>
      </c>
      <c r="G206" s="192">
        <v>49.71332381048119</v>
      </c>
      <c r="H206" s="193">
        <v>23</v>
      </c>
      <c r="I206" s="103">
        <v>2546</v>
      </c>
    </row>
    <row r="207" spans="1:9" s="100" customFormat="1" ht="11.25" customHeight="1">
      <c r="A207" s="28"/>
      <c r="B207" s="180"/>
      <c r="C207" s="81" t="s">
        <v>203</v>
      </c>
      <c r="D207" s="103">
        <v>1968.8595387840671</v>
      </c>
      <c r="E207" s="103">
        <v>960006.47</v>
      </c>
      <c r="F207" s="103">
        <v>100</v>
      </c>
      <c r="G207" s="192">
        <v>66.5768992403321</v>
      </c>
      <c r="H207" s="193">
        <v>34</v>
      </c>
      <c r="I207" s="103">
        <v>113647</v>
      </c>
    </row>
    <row r="208" spans="1:9" s="100" customFormat="1" ht="11.25" customHeight="1">
      <c r="A208" s="28"/>
      <c r="B208" s="180"/>
      <c r="C208" s="81" t="s">
        <v>204</v>
      </c>
      <c r="D208" s="103">
        <v>2134.91822721598</v>
      </c>
      <c r="E208" s="103">
        <v>1495453.93</v>
      </c>
      <c r="F208" s="103">
        <v>100</v>
      </c>
      <c r="G208" s="192">
        <v>67.4938940042718</v>
      </c>
      <c r="H208" s="193">
        <v>35</v>
      </c>
      <c r="I208" s="103">
        <v>835321</v>
      </c>
    </row>
    <row r="209" spans="1:9" s="100" customFormat="1" ht="11.25" customHeight="1">
      <c r="A209" s="28"/>
      <c r="B209" s="180"/>
      <c r="C209" s="81" t="s">
        <v>205</v>
      </c>
      <c r="D209" s="103">
        <v>2312.3814159292037</v>
      </c>
      <c r="E209" s="103">
        <v>1898212.93</v>
      </c>
      <c r="F209" s="103">
        <v>100</v>
      </c>
      <c r="G209" s="192">
        <v>57.44800970798453</v>
      </c>
      <c r="H209" s="103">
        <v>28</v>
      </c>
      <c r="I209" s="103">
        <v>247363</v>
      </c>
    </row>
    <row r="210" spans="1:9" s="100" customFormat="1" ht="11.25" customHeight="1">
      <c r="A210" s="28"/>
      <c r="B210" s="180"/>
      <c r="C210" s="81" t="s">
        <v>206</v>
      </c>
      <c r="D210" s="103">
        <v>2275.3</v>
      </c>
      <c r="E210" s="103">
        <v>48866.51</v>
      </c>
      <c r="F210" s="103">
        <v>80</v>
      </c>
      <c r="G210" s="192">
        <v>73.25810331132058</v>
      </c>
      <c r="H210" s="193">
        <v>39</v>
      </c>
      <c r="I210" s="103">
        <v>0</v>
      </c>
    </row>
    <row r="211" spans="1:9" s="100" customFormat="1" ht="11.25" customHeight="1">
      <c r="A211" s="28"/>
      <c r="B211" s="180"/>
      <c r="C211" s="180" t="s">
        <v>207</v>
      </c>
      <c r="D211" s="148">
        <v>2034.4465367965367</v>
      </c>
      <c r="E211" s="148">
        <v>3674933.69</v>
      </c>
      <c r="F211" s="148">
        <v>95</v>
      </c>
      <c r="G211" s="194">
        <v>65.45920070925892</v>
      </c>
      <c r="H211" s="148">
        <v>34</v>
      </c>
      <c r="I211" s="148">
        <v>1862465</v>
      </c>
    </row>
    <row r="212" spans="1:9" s="100" customFormat="1" ht="11.25" customHeight="1">
      <c r="A212" s="461"/>
      <c r="B212" s="461"/>
      <c r="C212" s="461"/>
      <c r="D212" s="461"/>
      <c r="E212" s="461"/>
      <c r="F212" s="461"/>
      <c r="G212" s="461"/>
      <c r="H212" s="461"/>
      <c r="I212" s="461"/>
    </row>
    <row r="213" spans="1:9" s="100" customFormat="1" ht="11.25" customHeight="1">
      <c r="A213" s="438" t="s">
        <v>208</v>
      </c>
      <c r="B213" s="438"/>
      <c r="C213" s="438"/>
      <c r="D213" s="25">
        <v>2217.1533094186098</v>
      </c>
      <c r="E213" s="25">
        <f>SUM(E214:E232)</f>
        <v>81667638.67999999</v>
      </c>
      <c r="F213" s="25">
        <v>92.8605495705132</v>
      </c>
      <c r="G213" s="25" t="s">
        <v>19</v>
      </c>
      <c r="H213" s="25" t="s">
        <v>19</v>
      </c>
      <c r="I213" s="25">
        <f>SUM(I214:I232)</f>
        <v>8521774.3</v>
      </c>
    </row>
    <row r="214" spans="1:9" s="100" customFormat="1" ht="11.25" customHeight="1">
      <c r="A214" s="28"/>
      <c r="B214" s="180"/>
      <c r="C214" s="83" t="s">
        <v>209</v>
      </c>
      <c r="D214" s="103">
        <v>2166.656803237228</v>
      </c>
      <c r="E214" s="103">
        <v>5404493.780000001</v>
      </c>
      <c r="F214" s="103">
        <v>90</v>
      </c>
      <c r="G214" s="192">
        <v>89.24654315748406</v>
      </c>
      <c r="H214" s="193">
        <v>49</v>
      </c>
      <c r="I214" s="103">
        <v>934378</v>
      </c>
    </row>
    <row r="215" spans="1:9" s="100" customFormat="1" ht="11.25" customHeight="1">
      <c r="A215" s="28"/>
      <c r="B215" s="180"/>
      <c r="C215" s="81" t="s">
        <v>210</v>
      </c>
      <c r="D215" s="103">
        <v>2349.4930177309075</v>
      </c>
      <c r="E215" s="103">
        <v>35499415.28</v>
      </c>
      <c r="F215" s="103">
        <v>95</v>
      </c>
      <c r="G215" s="192">
        <v>86.72823677174048</v>
      </c>
      <c r="H215" s="193">
        <v>48</v>
      </c>
      <c r="I215" s="103">
        <v>2433504</v>
      </c>
    </row>
    <row r="216" spans="1:9" s="100" customFormat="1" ht="11.25" customHeight="1">
      <c r="A216" s="28"/>
      <c r="B216" s="180"/>
      <c r="C216" s="81" t="s">
        <v>211</v>
      </c>
      <c r="D216" s="103">
        <v>1920.9571428571428</v>
      </c>
      <c r="E216" s="103">
        <v>2254514.31</v>
      </c>
      <c r="F216" s="103">
        <v>90</v>
      </c>
      <c r="G216" s="192">
        <v>80.05437610593692</v>
      </c>
      <c r="H216" s="193">
        <v>43</v>
      </c>
      <c r="I216" s="103">
        <v>164144</v>
      </c>
    </row>
    <row r="217" spans="1:9" s="100" customFormat="1" ht="11.25" customHeight="1">
      <c r="A217" s="28"/>
      <c r="B217" s="180"/>
      <c r="C217" s="81" t="s">
        <v>212</v>
      </c>
      <c r="D217" s="103">
        <v>2204.0455322787516</v>
      </c>
      <c r="E217" s="103">
        <v>3555638.75</v>
      </c>
      <c r="F217" s="103">
        <v>95</v>
      </c>
      <c r="G217" s="192">
        <v>94.05209837600923</v>
      </c>
      <c r="H217" s="193">
        <v>53</v>
      </c>
      <c r="I217" s="103">
        <v>167184.3</v>
      </c>
    </row>
    <row r="218" spans="1:9" s="100" customFormat="1" ht="11.25" customHeight="1">
      <c r="A218" s="28"/>
      <c r="B218" s="180"/>
      <c r="C218" s="81" t="s">
        <v>213</v>
      </c>
      <c r="D218" s="103">
        <v>2060.95197776629</v>
      </c>
      <c r="E218" s="103">
        <v>12673326.140000002</v>
      </c>
      <c r="F218" s="103">
        <v>93</v>
      </c>
      <c r="G218" s="192">
        <v>86.4118198729861</v>
      </c>
      <c r="H218" s="193">
        <v>48</v>
      </c>
      <c r="I218" s="103">
        <v>1350711</v>
      </c>
    </row>
    <row r="219" spans="1:9" s="100" customFormat="1" ht="11.25" customHeight="1">
      <c r="A219" s="28"/>
      <c r="B219" s="180"/>
      <c r="C219" s="81" t="s">
        <v>214</v>
      </c>
      <c r="D219" s="103">
        <v>1959.253982300885</v>
      </c>
      <c r="E219" s="103">
        <v>1118041.79</v>
      </c>
      <c r="F219" s="103">
        <v>100</v>
      </c>
      <c r="G219" s="192">
        <v>67.96411837925305</v>
      </c>
      <c r="H219" s="193">
        <v>35</v>
      </c>
      <c r="I219" s="103">
        <v>339665</v>
      </c>
    </row>
    <row r="220" spans="1:9" s="100" customFormat="1" ht="11.25" customHeight="1">
      <c r="A220" s="28"/>
      <c r="B220" s="180"/>
      <c r="C220" s="81" t="s">
        <v>215</v>
      </c>
      <c r="D220" s="103">
        <v>1995.657099697885</v>
      </c>
      <c r="E220" s="103">
        <v>1710308.74</v>
      </c>
      <c r="F220" s="103">
        <v>100</v>
      </c>
      <c r="G220" s="192">
        <v>66.03339130672177</v>
      </c>
      <c r="H220" s="193">
        <v>34</v>
      </c>
      <c r="I220" s="103">
        <v>272279</v>
      </c>
    </row>
    <row r="221" spans="1:9" s="100" customFormat="1" ht="11.25" customHeight="1">
      <c r="A221" s="28"/>
      <c r="B221" s="180"/>
      <c r="C221" s="81" t="s">
        <v>216</v>
      </c>
      <c r="D221" s="103">
        <v>2181.2658839779006</v>
      </c>
      <c r="E221" s="103">
        <v>1604351.51</v>
      </c>
      <c r="F221" s="103">
        <v>100</v>
      </c>
      <c r="G221" s="192">
        <v>81.93140033276663</v>
      </c>
      <c r="H221" s="193">
        <v>45</v>
      </c>
      <c r="I221" s="103">
        <v>123512</v>
      </c>
    </row>
    <row r="222" spans="1:9" s="100" customFormat="1" ht="11.25" customHeight="1">
      <c r="A222" s="28"/>
      <c r="B222" s="180"/>
      <c r="C222" s="81" t="s">
        <v>217</v>
      </c>
      <c r="D222" s="103">
        <v>2435.435616438356</v>
      </c>
      <c r="E222" s="103">
        <v>345876.7</v>
      </c>
      <c r="F222" s="103">
        <v>100</v>
      </c>
      <c r="G222" s="192">
        <v>78.57385567786186</v>
      </c>
      <c r="H222" s="193">
        <v>42</v>
      </c>
      <c r="I222" s="103">
        <v>304974</v>
      </c>
    </row>
    <row r="223" spans="1:9" s="100" customFormat="1" ht="11.25" customHeight="1">
      <c r="A223" s="28"/>
      <c r="B223" s="180"/>
      <c r="C223" s="81" t="s">
        <v>218</v>
      </c>
      <c r="D223" s="103">
        <v>2092.4834885690093</v>
      </c>
      <c r="E223" s="103">
        <v>1892731.83</v>
      </c>
      <c r="F223" s="103">
        <v>100</v>
      </c>
      <c r="G223" s="192">
        <v>81.54707925203455</v>
      </c>
      <c r="H223" s="193">
        <v>44</v>
      </c>
      <c r="I223" s="103">
        <v>297691</v>
      </c>
    </row>
    <row r="224" spans="1:9" s="100" customFormat="1" ht="11.25" customHeight="1">
      <c r="A224" s="28"/>
      <c r="B224" s="180"/>
      <c r="C224" s="81" t="s">
        <v>219</v>
      </c>
      <c r="D224" s="103">
        <v>2298.0439393939396</v>
      </c>
      <c r="E224" s="103">
        <v>447037.35</v>
      </c>
      <c r="F224" s="103">
        <v>100</v>
      </c>
      <c r="G224" s="192">
        <v>70.73957106426431</v>
      </c>
      <c r="H224" s="193">
        <v>37</v>
      </c>
      <c r="I224" s="103">
        <v>319663</v>
      </c>
    </row>
    <row r="225" spans="1:9" s="100" customFormat="1" ht="11.25" customHeight="1">
      <c r="A225" s="28"/>
      <c r="B225" s="180"/>
      <c r="C225" s="81" t="s">
        <v>220</v>
      </c>
      <c r="D225" s="103">
        <v>1908.7568807339449</v>
      </c>
      <c r="E225" s="103">
        <v>242895.4</v>
      </c>
      <c r="F225" s="103">
        <v>100</v>
      </c>
      <c r="G225" s="192">
        <v>54.49923864363815</v>
      </c>
      <c r="H225" s="193">
        <v>26</v>
      </c>
      <c r="I225" s="103">
        <v>127583</v>
      </c>
    </row>
    <row r="226" spans="1:9" s="100" customFormat="1" ht="11.25" customHeight="1">
      <c r="A226" s="28"/>
      <c r="B226" s="180"/>
      <c r="C226" s="81" t="s">
        <v>221</v>
      </c>
      <c r="D226" s="103">
        <v>2044.1194420226677</v>
      </c>
      <c r="E226" s="103">
        <v>3037423.46</v>
      </c>
      <c r="F226" s="103">
        <v>90</v>
      </c>
      <c r="G226" s="192">
        <v>82.34027961574628</v>
      </c>
      <c r="H226" s="193">
        <v>45</v>
      </c>
      <c r="I226" s="103">
        <v>1165419</v>
      </c>
    </row>
    <row r="227" spans="1:9" s="100" customFormat="1" ht="11.25" customHeight="1">
      <c r="A227" s="28"/>
      <c r="B227" s="180"/>
      <c r="C227" s="81" t="s">
        <v>222</v>
      </c>
      <c r="D227" s="103">
        <v>2169.787090558767</v>
      </c>
      <c r="E227" s="103">
        <v>1063955.21</v>
      </c>
      <c r="F227" s="103">
        <v>100</v>
      </c>
      <c r="G227" s="192">
        <v>75.65406771305439</v>
      </c>
      <c r="H227" s="193">
        <v>40</v>
      </c>
      <c r="I227" s="103">
        <v>113499</v>
      </c>
    </row>
    <row r="228" spans="1:9" s="100" customFormat="1" ht="11.25" customHeight="1">
      <c r="A228" s="28"/>
      <c r="B228" s="180"/>
      <c r="C228" s="81" t="s">
        <v>223</v>
      </c>
      <c r="D228" s="103">
        <v>4435.652591170825</v>
      </c>
      <c r="E228" s="103">
        <v>1903379.22</v>
      </c>
      <c r="F228" s="103">
        <v>70</v>
      </c>
      <c r="G228" s="192">
        <v>139.83264950358517</v>
      </c>
      <c r="H228" s="193">
        <v>70</v>
      </c>
      <c r="I228" s="103">
        <v>-209214</v>
      </c>
    </row>
    <row r="229" spans="1:9" s="100" customFormat="1" ht="11.25" customHeight="1">
      <c r="A229" s="28"/>
      <c r="B229" s="180"/>
      <c r="C229" s="81" t="s">
        <v>325</v>
      </c>
      <c r="D229" s="103">
        <v>2221.4521739130437</v>
      </c>
      <c r="E229" s="103">
        <v>483171.08</v>
      </c>
      <c r="F229" s="103">
        <v>100</v>
      </c>
      <c r="G229" s="192">
        <v>80.05437610593692</v>
      </c>
      <c r="H229" s="193">
        <v>43</v>
      </c>
      <c r="I229" s="103">
        <v>112806</v>
      </c>
    </row>
    <row r="230" spans="1:9" s="100" customFormat="1" ht="11.25" customHeight="1">
      <c r="A230" s="28"/>
      <c r="B230" s="180"/>
      <c r="C230" s="81" t="s">
        <v>224</v>
      </c>
      <c r="D230" s="103">
        <v>2142.0977818017204</v>
      </c>
      <c r="E230" s="103">
        <v>3759459.22</v>
      </c>
      <c r="F230" s="103">
        <v>85</v>
      </c>
      <c r="G230" s="192">
        <v>99.26961141056609</v>
      </c>
      <c r="H230" s="193">
        <v>56</v>
      </c>
      <c r="I230" s="103">
        <v>4575</v>
      </c>
    </row>
    <row r="231" spans="1:9" s="100" customFormat="1" ht="11.25" customHeight="1">
      <c r="A231" s="28"/>
      <c r="B231" s="180"/>
      <c r="C231" s="81" t="s">
        <v>225</v>
      </c>
      <c r="D231" s="103">
        <v>2115.3579545454545</v>
      </c>
      <c r="E231" s="103">
        <v>354964.8</v>
      </c>
      <c r="F231" s="103">
        <v>95</v>
      </c>
      <c r="G231" s="192">
        <v>64.69841427207626</v>
      </c>
      <c r="H231" s="193">
        <v>33</v>
      </c>
      <c r="I231" s="103">
        <v>41783</v>
      </c>
    </row>
    <row r="232" spans="1:9" s="100" customFormat="1" ht="11.25" customHeight="1">
      <c r="A232" s="28"/>
      <c r="B232" s="180"/>
      <c r="C232" s="180" t="s">
        <v>226</v>
      </c>
      <c r="D232" s="148">
        <v>2057.031035727174</v>
      </c>
      <c r="E232" s="148">
        <v>4316654.11</v>
      </c>
      <c r="F232" s="148">
        <v>90</v>
      </c>
      <c r="G232" s="194">
        <v>96.43448579340556</v>
      </c>
      <c r="H232" s="195">
        <v>54</v>
      </c>
      <c r="I232" s="148">
        <v>457618</v>
      </c>
    </row>
    <row r="233" spans="1:9" s="100" customFormat="1" ht="11.25" customHeight="1">
      <c r="A233" s="461"/>
      <c r="B233" s="461"/>
      <c r="C233" s="461"/>
      <c r="D233" s="461"/>
      <c r="E233" s="461"/>
      <c r="F233" s="461"/>
      <c r="G233" s="461"/>
      <c r="H233" s="461"/>
      <c r="I233" s="461"/>
    </row>
    <row r="234" spans="1:9" s="100" customFormat="1" ht="11.25" customHeight="1">
      <c r="A234" s="438" t="s">
        <v>227</v>
      </c>
      <c r="B234" s="438"/>
      <c r="C234" s="438"/>
      <c r="D234" s="25">
        <v>2017.355550865344</v>
      </c>
      <c r="E234" s="25">
        <f>SUM(E235:E240)</f>
        <v>15701058.530000005</v>
      </c>
      <c r="F234" s="25">
        <v>99.31803548619217</v>
      </c>
      <c r="G234" s="25" t="s">
        <v>19</v>
      </c>
      <c r="H234" s="25" t="s">
        <v>19</v>
      </c>
      <c r="I234" s="25">
        <f>SUM(I235:I240)</f>
        <v>7946605</v>
      </c>
    </row>
    <row r="235" spans="1:9" s="100" customFormat="1" ht="11.25" customHeight="1">
      <c r="A235" s="28"/>
      <c r="B235" s="180"/>
      <c r="C235" s="83" t="s">
        <v>228</v>
      </c>
      <c r="D235" s="103">
        <v>1954.256298286866</v>
      </c>
      <c r="E235" s="103">
        <v>7445835.450000003</v>
      </c>
      <c r="F235" s="103">
        <v>100</v>
      </c>
      <c r="G235" s="192">
        <v>78.93428493473576</v>
      </c>
      <c r="H235" s="193">
        <v>43</v>
      </c>
      <c r="I235" s="103">
        <v>3690372</v>
      </c>
    </row>
    <row r="236" spans="1:9" s="100" customFormat="1" ht="11.25" customHeight="1">
      <c r="A236" s="28"/>
      <c r="B236" s="180"/>
      <c r="C236" s="81" t="s">
        <v>229</v>
      </c>
      <c r="D236" s="103">
        <v>2027.6163410301954</v>
      </c>
      <c r="E236" s="103">
        <v>3595896.12</v>
      </c>
      <c r="F236" s="103">
        <v>100</v>
      </c>
      <c r="G236" s="192">
        <v>74.91995762497687</v>
      </c>
      <c r="H236" s="193">
        <v>40</v>
      </c>
      <c r="I236" s="103">
        <v>1459051</v>
      </c>
    </row>
    <row r="237" spans="1:9" s="100" customFormat="1" ht="11.25" customHeight="1">
      <c r="A237" s="28"/>
      <c r="B237" s="180"/>
      <c r="C237" s="81" t="s">
        <v>230</v>
      </c>
      <c r="D237" s="103">
        <v>2156.2817725752507</v>
      </c>
      <c r="E237" s="103">
        <v>703658.78</v>
      </c>
      <c r="F237" s="103">
        <v>100</v>
      </c>
      <c r="G237" s="192">
        <v>74.77021049634449</v>
      </c>
      <c r="H237" s="193">
        <v>40</v>
      </c>
      <c r="I237" s="103">
        <v>552044</v>
      </c>
    </row>
    <row r="238" spans="1:9" s="100" customFormat="1" ht="11.25" customHeight="1">
      <c r="A238" s="28"/>
      <c r="B238" s="180"/>
      <c r="C238" s="81" t="s">
        <v>231</v>
      </c>
      <c r="D238" s="103">
        <v>2028.98684210526</v>
      </c>
      <c r="E238" s="103">
        <v>800462.8</v>
      </c>
      <c r="F238" s="103">
        <v>100</v>
      </c>
      <c r="G238" s="192">
        <v>72.92404800832101</v>
      </c>
      <c r="H238" s="193">
        <v>39</v>
      </c>
      <c r="I238" s="103">
        <v>307656</v>
      </c>
    </row>
    <row r="239" spans="1:9" s="100" customFormat="1" ht="11.25" customHeight="1">
      <c r="A239" s="28"/>
      <c r="B239" s="180"/>
      <c r="C239" s="81" t="s">
        <v>232</v>
      </c>
      <c r="D239" s="103">
        <v>2153.5036184210526</v>
      </c>
      <c r="E239" s="103">
        <v>1894814.54</v>
      </c>
      <c r="F239" s="103">
        <v>95</v>
      </c>
      <c r="G239" s="192">
        <v>81.1124251784024</v>
      </c>
      <c r="H239" s="193">
        <v>44</v>
      </c>
      <c r="I239" s="103">
        <v>1150224</v>
      </c>
    </row>
    <row r="240" spans="1:9" s="100" customFormat="1" ht="11.25" customHeight="1">
      <c r="A240" s="28"/>
      <c r="B240" s="180"/>
      <c r="C240" s="180" t="s">
        <v>233</v>
      </c>
      <c r="D240" s="148">
        <v>2074.3574317492416</v>
      </c>
      <c r="E240" s="148">
        <v>1260390.84</v>
      </c>
      <c r="F240" s="148">
        <v>100</v>
      </c>
      <c r="G240" s="194">
        <v>79.35264997999863</v>
      </c>
      <c r="H240" s="195">
        <v>43</v>
      </c>
      <c r="I240" s="148">
        <v>787258</v>
      </c>
    </row>
    <row r="241" spans="1:9" s="100" customFormat="1" ht="11.25" customHeight="1">
      <c r="A241" s="461"/>
      <c r="B241" s="461"/>
      <c r="C241" s="461"/>
      <c r="D241" s="461"/>
      <c r="E241" s="461"/>
      <c r="F241" s="461"/>
      <c r="G241" s="461"/>
      <c r="H241" s="461"/>
      <c r="I241" s="461"/>
    </row>
    <row r="242" spans="1:9" s="100" customFormat="1" ht="11.25" customHeight="1">
      <c r="A242" s="438" t="s">
        <v>234</v>
      </c>
      <c r="B242" s="438"/>
      <c r="C242" s="438"/>
      <c r="D242" s="25">
        <v>2085.9926699651824</v>
      </c>
      <c r="E242" s="25">
        <f>SUM(E243:E251)</f>
        <v>9736311.48</v>
      </c>
      <c r="F242" s="25">
        <v>98.37647636741166</v>
      </c>
      <c r="G242" s="25" t="s">
        <v>19</v>
      </c>
      <c r="H242" s="25" t="s">
        <v>19</v>
      </c>
      <c r="I242" s="25">
        <f>SUM(I243:I251)</f>
        <v>3158562</v>
      </c>
    </row>
    <row r="243" spans="1:9" s="100" customFormat="1" ht="11.25" customHeight="1">
      <c r="A243" s="28"/>
      <c r="B243" s="180"/>
      <c r="C243" s="83" t="s">
        <v>235</v>
      </c>
      <c r="D243" s="103">
        <v>2048.5738199780462</v>
      </c>
      <c r="E243" s="103">
        <v>3429349.37</v>
      </c>
      <c r="F243" s="103">
        <v>95</v>
      </c>
      <c r="G243" s="192">
        <v>61.23524840338881</v>
      </c>
      <c r="H243" s="103">
        <v>31</v>
      </c>
      <c r="I243" s="103">
        <v>1270076</v>
      </c>
    </row>
    <row r="244" spans="1:9" s="100" customFormat="1" ht="11.25" customHeight="1">
      <c r="A244" s="28"/>
      <c r="B244" s="180"/>
      <c r="C244" s="81" t="s">
        <v>283</v>
      </c>
      <c r="D244" s="103">
        <v>2016.8336693548388</v>
      </c>
      <c r="E244" s="103">
        <v>584654.12</v>
      </c>
      <c r="F244" s="103">
        <v>100</v>
      </c>
      <c r="G244" s="192">
        <v>70.53567331680959</v>
      </c>
      <c r="H244" s="193">
        <v>37</v>
      </c>
      <c r="I244" s="103">
        <v>313142</v>
      </c>
    </row>
    <row r="245" spans="1:9" s="100" customFormat="1" ht="11.25" customHeight="1">
      <c r="A245" s="28"/>
      <c r="B245" s="180"/>
      <c r="C245" s="81" t="s">
        <v>284</v>
      </c>
      <c r="D245" s="103">
        <v>2500.44</v>
      </c>
      <c r="E245" s="103">
        <v>347880.37</v>
      </c>
      <c r="F245" s="103">
        <v>100</v>
      </c>
      <c r="G245" s="192">
        <v>60.437290192516585</v>
      </c>
      <c r="H245" s="193">
        <v>30</v>
      </c>
      <c r="I245" s="103">
        <v>7080</v>
      </c>
    </row>
    <row r="246" spans="1:9" s="100" customFormat="1" ht="11.25" customHeight="1">
      <c r="A246" s="28"/>
      <c r="B246" s="180"/>
      <c r="C246" s="81" t="s">
        <v>285</v>
      </c>
      <c r="D246" s="103">
        <v>5105.01282051282</v>
      </c>
      <c r="E246" s="103">
        <v>259743.01</v>
      </c>
      <c r="F246" s="103">
        <v>100</v>
      </c>
      <c r="G246" s="192">
        <v>94.4671054688408</v>
      </c>
      <c r="H246" s="193">
        <v>53</v>
      </c>
      <c r="I246" s="103">
        <v>-7433</v>
      </c>
    </row>
    <row r="247" spans="1:9" s="100" customFormat="1" ht="11.25" customHeight="1">
      <c r="A247" s="28"/>
      <c r="B247" s="180"/>
      <c r="C247" s="81" t="s">
        <v>237</v>
      </c>
      <c r="D247" s="103">
        <v>1774.0141065830721</v>
      </c>
      <c r="E247" s="103">
        <v>559123.26</v>
      </c>
      <c r="F247" s="103">
        <v>100</v>
      </c>
      <c r="G247" s="192">
        <v>58.070056391382266</v>
      </c>
      <c r="H247" s="193">
        <v>29</v>
      </c>
      <c r="I247" s="103">
        <v>212133</v>
      </c>
    </row>
    <row r="248" spans="1:9" s="100" customFormat="1" ht="11.25" customHeight="1">
      <c r="A248" s="28"/>
      <c r="B248" s="180"/>
      <c r="C248" s="81" t="s">
        <v>238</v>
      </c>
      <c r="D248" s="103">
        <v>1988.0796460176991</v>
      </c>
      <c r="E248" s="103">
        <v>1948313.04</v>
      </c>
      <c r="F248" s="103">
        <v>100</v>
      </c>
      <c r="G248" s="192">
        <v>65.8159411840051</v>
      </c>
      <c r="H248" s="193">
        <v>34</v>
      </c>
      <c r="I248" s="103">
        <v>847652</v>
      </c>
    </row>
    <row r="249" spans="1:9" s="100" customFormat="1" ht="11.25" customHeight="1">
      <c r="A249" s="28"/>
      <c r="B249" s="180"/>
      <c r="C249" s="81" t="s">
        <v>286</v>
      </c>
      <c r="D249" s="103">
        <v>2209.763408820024</v>
      </c>
      <c r="E249" s="103">
        <v>1626352.63</v>
      </c>
      <c r="F249" s="103">
        <v>100</v>
      </c>
      <c r="G249" s="192">
        <v>72.61730438208703</v>
      </c>
      <c r="H249" s="193">
        <v>38</v>
      </c>
      <c r="I249" s="103">
        <v>202169</v>
      </c>
    </row>
    <row r="250" spans="1:9" s="100" customFormat="1" ht="11.25" customHeight="1">
      <c r="A250" s="28"/>
      <c r="B250" s="180"/>
      <c r="C250" s="81" t="s">
        <v>239</v>
      </c>
      <c r="D250" s="103">
        <v>2103.737609329446</v>
      </c>
      <c r="E250" s="103">
        <v>562576.7</v>
      </c>
      <c r="F250" s="103">
        <v>100</v>
      </c>
      <c r="G250" s="192">
        <v>70.10818695013886</v>
      </c>
      <c r="H250" s="193">
        <v>37</v>
      </c>
      <c r="I250" s="103">
        <v>114200</v>
      </c>
    </row>
    <row r="251" spans="1:9" s="100" customFormat="1" ht="11.25" customHeight="1">
      <c r="A251" s="28"/>
      <c r="B251" s="180"/>
      <c r="C251" s="180" t="s">
        <v>287</v>
      </c>
      <c r="D251" s="148">
        <v>2317.1370106761565</v>
      </c>
      <c r="E251" s="148">
        <v>418318.98</v>
      </c>
      <c r="F251" s="148">
        <v>100</v>
      </c>
      <c r="G251" s="194">
        <v>78.61040492669684</v>
      </c>
      <c r="H251" s="195">
        <v>42</v>
      </c>
      <c r="I251" s="148">
        <v>199543</v>
      </c>
    </row>
    <row r="252" spans="1:9" s="100" customFormat="1" ht="11.25" customHeight="1">
      <c r="A252" s="461"/>
      <c r="B252" s="461"/>
      <c r="C252" s="461"/>
      <c r="D252" s="461"/>
      <c r="E252" s="461"/>
      <c r="F252" s="461"/>
      <c r="G252" s="461"/>
      <c r="H252" s="461"/>
      <c r="I252" s="461"/>
    </row>
    <row r="253" spans="1:9" s="100" customFormat="1" ht="11.25" customHeight="1">
      <c r="A253" s="438" t="s">
        <v>240</v>
      </c>
      <c r="B253" s="438"/>
      <c r="C253" s="438"/>
      <c r="D253" s="25">
        <v>2195.859500401284</v>
      </c>
      <c r="E253" s="25">
        <f>SUM(E254:E274)</f>
        <v>16180813.130000003</v>
      </c>
      <c r="F253" s="25">
        <v>98.08402688559067</v>
      </c>
      <c r="G253" s="25" t="s">
        <v>19</v>
      </c>
      <c r="H253" s="25" t="s">
        <v>19</v>
      </c>
      <c r="I253" s="25">
        <f>SUM(I254:I274)</f>
        <v>5318392.4</v>
      </c>
    </row>
    <row r="254" spans="1:9" s="100" customFormat="1" ht="11.25" customHeight="1">
      <c r="A254" s="28"/>
      <c r="B254" s="180"/>
      <c r="C254" s="83" t="s">
        <v>241</v>
      </c>
      <c r="D254" s="103">
        <v>2118.4545454545455</v>
      </c>
      <c r="E254" s="103">
        <v>2986317.85</v>
      </c>
      <c r="F254" s="103">
        <v>100</v>
      </c>
      <c r="G254" s="192">
        <v>72.11023560461588</v>
      </c>
      <c r="H254" s="193">
        <v>38</v>
      </c>
      <c r="I254" s="103">
        <v>392871</v>
      </c>
    </row>
    <row r="255" spans="1:9" s="100" customFormat="1" ht="11.25" customHeight="1">
      <c r="A255" s="28"/>
      <c r="B255" s="180"/>
      <c r="C255" s="81" t="s">
        <v>242</v>
      </c>
      <c r="D255" s="103">
        <v>2787.7961165048546</v>
      </c>
      <c r="E255" s="103">
        <v>162589.25</v>
      </c>
      <c r="F255" s="103">
        <v>100</v>
      </c>
      <c r="G255" s="192">
        <v>73.77882624418602</v>
      </c>
      <c r="H255" s="193">
        <v>39</v>
      </c>
      <c r="I255" s="103">
        <v>82358</v>
      </c>
    </row>
    <row r="256" spans="1:9" s="100" customFormat="1" ht="11.25" customHeight="1">
      <c r="A256" s="28"/>
      <c r="B256" s="180"/>
      <c r="C256" s="81" t="s">
        <v>243</v>
      </c>
      <c r="D256" s="103">
        <v>2890.2123287671234</v>
      </c>
      <c r="E256" s="103">
        <v>332077.69</v>
      </c>
      <c r="F256" s="103">
        <v>100</v>
      </c>
      <c r="G256" s="192">
        <v>63.35789384812241</v>
      </c>
      <c r="H256" s="193">
        <v>32</v>
      </c>
      <c r="I256" s="103">
        <v>1742</v>
      </c>
    </row>
    <row r="257" spans="1:9" s="100" customFormat="1" ht="11.25" customHeight="1">
      <c r="A257" s="28"/>
      <c r="B257" s="180"/>
      <c r="C257" s="81" t="s">
        <v>244</v>
      </c>
      <c r="D257" s="103">
        <v>2604.57275390625</v>
      </c>
      <c r="E257" s="103">
        <v>2350539.6</v>
      </c>
      <c r="F257" s="103">
        <v>95</v>
      </c>
      <c r="G257" s="192">
        <v>83.69386681753198</v>
      </c>
      <c r="H257" s="193">
        <v>46</v>
      </c>
      <c r="I257" s="103">
        <v>202974</v>
      </c>
    </row>
    <row r="258" spans="1:9" s="100" customFormat="1" ht="11.25" customHeight="1">
      <c r="A258" s="28"/>
      <c r="B258" s="180"/>
      <c r="C258" s="81" t="s">
        <v>313</v>
      </c>
      <c r="D258" s="103">
        <v>2652.0204081632655</v>
      </c>
      <c r="E258" s="103">
        <v>217293.9</v>
      </c>
      <c r="F258" s="103">
        <v>100</v>
      </c>
      <c r="G258" s="192">
        <v>57.11766890058294</v>
      </c>
      <c r="H258" s="193">
        <v>28</v>
      </c>
      <c r="I258" s="103">
        <v>53047</v>
      </c>
    </row>
    <row r="259" spans="1:9" s="100" customFormat="1" ht="11.25" customHeight="1">
      <c r="A259" s="28"/>
      <c r="B259" s="180"/>
      <c r="C259" s="81" t="s">
        <v>245</v>
      </c>
      <c r="D259" s="103">
        <v>3208.7638888888887</v>
      </c>
      <c r="E259" s="103">
        <v>273670.15</v>
      </c>
      <c r="F259" s="103">
        <v>100</v>
      </c>
      <c r="G259" s="192">
        <v>62.14667731581292</v>
      </c>
      <c r="H259" s="193">
        <v>31</v>
      </c>
      <c r="I259" s="103">
        <v>10795</v>
      </c>
    </row>
    <row r="260" spans="1:9" s="100" customFormat="1" ht="11.25" customHeight="1">
      <c r="A260" s="28"/>
      <c r="B260" s="180"/>
      <c r="C260" s="81" t="s">
        <v>246</v>
      </c>
      <c r="D260" s="103">
        <v>3931.464285714286</v>
      </c>
      <c r="E260" s="103">
        <v>296738.35</v>
      </c>
      <c r="F260" s="103">
        <v>100</v>
      </c>
      <c r="G260" s="192">
        <v>98.22022988349912</v>
      </c>
      <c r="H260" s="193">
        <v>55</v>
      </c>
      <c r="I260" s="103">
        <v>-9844</v>
      </c>
    </row>
    <row r="261" spans="1:9" s="100" customFormat="1" ht="11.25" customHeight="1">
      <c r="A261" s="28"/>
      <c r="B261" s="180"/>
      <c r="C261" s="81" t="s">
        <v>247</v>
      </c>
      <c r="D261" s="103">
        <v>2099.09793814433</v>
      </c>
      <c r="E261" s="103">
        <v>120021.72</v>
      </c>
      <c r="F261" s="103">
        <v>100</v>
      </c>
      <c r="G261" s="192">
        <v>58.189252111443274</v>
      </c>
      <c r="H261" s="193">
        <v>29</v>
      </c>
      <c r="I261" s="103">
        <v>96415</v>
      </c>
    </row>
    <row r="262" spans="1:9" s="100" customFormat="1" ht="11.25" customHeight="1">
      <c r="A262" s="28"/>
      <c r="B262" s="180"/>
      <c r="C262" s="81" t="s">
        <v>314</v>
      </c>
      <c r="D262" s="103">
        <v>1944.2596401028277</v>
      </c>
      <c r="E262" s="103">
        <v>608139.45</v>
      </c>
      <c r="F262" s="103">
        <v>100</v>
      </c>
      <c r="G262" s="192">
        <v>71.16281926287562</v>
      </c>
      <c r="H262" s="193">
        <v>37</v>
      </c>
      <c r="I262" s="103">
        <v>222581</v>
      </c>
    </row>
    <row r="263" spans="1:9" s="100" customFormat="1" ht="11.25" customHeight="1">
      <c r="A263" s="28"/>
      <c r="B263" s="180"/>
      <c r="C263" s="81" t="s">
        <v>248</v>
      </c>
      <c r="D263" s="103">
        <v>2115.989924433249</v>
      </c>
      <c r="E263" s="103">
        <v>527936.5</v>
      </c>
      <c r="F263" s="103">
        <v>95</v>
      </c>
      <c r="G263" s="192">
        <v>61.87798689361992</v>
      </c>
      <c r="H263" s="193">
        <v>31</v>
      </c>
      <c r="I263" s="103">
        <v>409355</v>
      </c>
    </row>
    <row r="264" spans="1:9" s="100" customFormat="1" ht="11.25" customHeight="1">
      <c r="A264" s="28"/>
      <c r="B264" s="180"/>
      <c r="C264" s="81" t="s">
        <v>249</v>
      </c>
      <c r="D264" s="103">
        <v>2092.1011904761904</v>
      </c>
      <c r="E264" s="103">
        <v>284925.37</v>
      </c>
      <c r="F264" s="103">
        <v>75</v>
      </c>
      <c r="G264" s="192">
        <v>79.95770455917756</v>
      </c>
      <c r="H264" s="193">
        <v>43</v>
      </c>
      <c r="I264" s="103">
        <v>0</v>
      </c>
    </row>
    <row r="265" spans="1:9" s="100" customFormat="1" ht="11.25" customHeight="1">
      <c r="A265" s="28"/>
      <c r="B265" s="180"/>
      <c r="C265" s="81" t="s">
        <v>250</v>
      </c>
      <c r="D265" s="103">
        <v>2072.2833655705995</v>
      </c>
      <c r="E265" s="103">
        <v>2164310.05</v>
      </c>
      <c r="F265" s="103">
        <v>100</v>
      </c>
      <c r="G265" s="192">
        <v>75.36275693440072</v>
      </c>
      <c r="H265" s="193">
        <v>40</v>
      </c>
      <c r="I265" s="103">
        <v>1088281</v>
      </c>
    </row>
    <row r="266" spans="1:9" s="100" customFormat="1" ht="11.25" customHeight="1">
      <c r="A266" s="28"/>
      <c r="B266" s="180"/>
      <c r="C266" s="81" t="s">
        <v>251</v>
      </c>
      <c r="D266" s="103">
        <v>2107.021762208068</v>
      </c>
      <c r="E266" s="103">
        <v>1459924.31</v>
      </c>
      <c r="F266" s="103">
        <v>100</v>
      </c>
      <c r="G266" s="192">
        <v>68.36206539211587</v>
      </c>
      <c r="H266" s="193">
        <v>36</v>
      </c>
      <c r="I266" s="103">
        <v>830536</v>
      </c>
    </row>
    <row r="267" spans="1:9" s="100" customFormat="1" ht="11.25" customHeight="1">
      <c r="A267" s="28"/>
      <c r="B267" s="180"/>
      <c r="C267" s="81" t="s">
        <v>252</v>
      </c>
      <c r="D267" s="103">
        <v>2240.5267639902677</v>
      </c>
      <c r="E267" s="103">
        <v>239698.4</v>
      </c>
      <c r="F267" s="103">
        <v>95</v>
      </c>
      <c r="G267" s="192">
        <v>87.0155753593797</v>
      </c>
      <c r="H267" s="193">
        <v>48</v>
      </c>
      <c r="I267" s="103">
        <v>186904.4</v>
      </c>
    </row>
    <row r="268" spans="1:9" s="100" customFormat="1" ht="11.25" customHeight="1">
      <c r="A268" s="28"/>
      <c r="B268" s="180"/>
      <c r="C268" s="81" t="s">
        <v>253</v>
      </c>
      <c r="D268" s="103">
        <v>1840.509523809524</v>
      </c>
      <c r="E268" s="103">
        <v>269312.46</v>
      </c>
      <c r="F268" s="103">
        <v>100</v>
      </c>
      <c r="G268" s="192">
        <v>54.158641287951234</v>
      </c>
      <c r="H268" s="193">
        <v>26</v>
      </c>
      <c r="I268" s="103">
        <v>11571</v>
      </c>
    </row>
    <row r="269" spans="1:9" s="100" customFormat="1" ht="11.25" customHeight="1">
      <c r="A269" s="28"/>
      <c r="B269" s="180"/>
      <c r="C269" s="81" t="s">
        <v>254</v>
      </c>
      <c r="D269" s="103">
        <v>2273.8660220994475</v>
      </c>
      <c r="E269" s="103">
        <v>382006.55</v>
      </c>
      <c r="F269" s="103">
        <v>100</v>
      </c>
      <c r="G269" s="192">
        <v>77.57411962442433</v>
      </c>
      <c r="H269" s="193">
        <v>42</v>
      </c>
      <c r="I269" s="103">
        <v>376743</v>
      </c>
    </row>
    <row r="270" spans="1:9" s="100" customFormat="1" ht="11.25" customHeight="1">
      <c r="A270" s="28"/>
      <c r="B270" s="180"/>
      <c r="C270" s="81" t="s">
        <v>255</v>
      </c>
      <c r="D270" s="103">
        <v>2220.844573234984</v>
      </c>
      <c r="E270" s="103">
        <v>756548.85</v>
      </c>
      <c r="F270" s="103">
        <v>100</v>
      </c>
      <c r="G270" s="192">
        <v>78.91062247398888</v>
      </c>
      <c r="H270" s="193">
        <v>43</v>
      </c>
      <c r="I270" s="103">
        <v>690020</v>
      </c>
    </row>
    <row r="271" spans="1:9" s="100" customFormat="1" ht="11.25" customHeight="1">
      <c r="A271" s="28"/>
      <c r="B271" s="180"/>
      <c r="C271" s="81" t="s">
        <v>256</v>
      </c>
      <c r="D271" s="103">
        <v>1694.1463414634147</v>
      </c>
      <c r="E271" s="103">
        <v>598670.67</v>
      </c>
      <c r="F271" s="103">
        <v>90</v>
      </c>
      <c r="G271" s="192">
        <v>68.07439314937258</v>
      </c>
      <c r="H271" s="193">
        <v>35</v>
      </c>
      <c r="I271" s="103">
        <v>180829</v>
      </c>
    </row>
    <row r="272" spans="1:9" s="100" customFormat="1" ht="11.25" customHeight="1">
      <c r="A272" s="28"/>
      <c r="B272" s="180"/>
      <c r="C272" s="81" t="s">
        <v>257</v>
      </c>
      <c r="D272" s="103">
        <v>2180.7705447830103</v>
      </c>
      <c r="E272" s="103">
        <v>1706168.8</v>
      </c>
      <c r="F272" s="103">
        <v>100</v>
      </c>
      <c r="G272" s="192">
        <v>73.86913342743098</v>
      </c>
      <c r="H272" s="193">
        <v>39</v>
      </c>
      <c r="I272" s="103">
        <v>455222</v>
      </c>
    </row>
    <row r="273" spans="1:9" s="100" customFormat="1" ht="11.25" customHeight="1">
      <c r="A273" s="28"/>
      <c r="B273" s="180"/>
      <c r="C273" s="81" t="s">
        <v>315</v>
      </c>
      <c r="D273" s="103">
        <v>2930.5172413793102</v>
      </c>
      <c r="E273" s="103">
        <v>191669.67</v>
      </c>
      <c r="F273" s="103">
        <v>100</v>
      </c>
      <c r="G273" s="192">
        <v>58.869288401061006</v>
      </c>
      <c r="H273" s="193">
        <v>29</v>
      </c>
      <c r="I273" s="103">
        <v>12986</v>
      </c>
    </row>
    <row r="274" spans="1:9" s="100" customFormat="1" ht="11.25" customHeight="1">
      <c r="A274" s="28"/>
      <c r="B274" s="180"/>
      <c r="C274" s="180" t="s">
        <v>258</v>
      </c>
      <c r="D274" s="148">
        <v>2429.7922077922076</v>
      </c>
      <c r="E274" s="148">
        <v>252253.54</v>
      </c>
      <c r="F274" s="148">
        <v>100</v>
      </c>
      <c r="G274" s="194">
        <v>60.26502152280169</v>
      </c>
      <c r="H274" s="195">
        <v>30</v>
      </c>
      <c r="I274" s="148">
        <v>23006</v>
      </c>
    </row>
    <row r="275" spans="1:9" s="100" customFormat="1" ht="11.25" customHeight="1">
      <c r="A275" s="460"/>
      <c r="B275" s="460"/>
      <c r="C275" s="460"/>
      <c r="D275" s="460"/>
      <c r="E275" s="460"/>
      <c r="F275" s="460"/>
      <c r="G275" s="460"/>
      <c r="H275" s="460"/>
      <c r="I275" s="460"/>
    </row>
    <row r="276" spans="1:9" s="100" customFormat="1" ht="11.25" customHeight="1">
      <c r="A276" s="460"/>
      <c r="B276" s="460"/>
      <c r="C276" s="460"/>
      <c r="D276" s="460"/>
      <c r="E276" s="460"/>
      <c r="F276" s="460"/>
      <c r="G276" s="460"/>
      <c r="H276" s="460"/>
      <c r="I276" s="460"/>
    </row>
    <row r="277" spans="1:9" s="100" customFormat="1" ht="11.25" customHeight="1">
      <c r="A277" s="448" t="s">
        <v>304</v>
      </c>
      <c r="B277" s="448"/>
      <c r="C277" s="448"/>
      <c r="D277" s="448"/>
      <c r="E277" s="448"/>
      <c r="F277" s="448"/>
      <c r="G277" s="448"/>
      <c r="H277" s="448"/>
      <c r="I277" s="448"/>
    </row>
    <row r="278" spans="1:9" s="100" customFormat="1" ht="11.25" customHeight="1">
      <c r="A278" s="28"/>
      <c r="B278" s="180"/>
      <c r="C278" s="83" t="s">
        <v>260</v>
      </c>
      <c r="D278" s="29">
        <v>2930.72206097328</v>
      </c>
      <c r="E278" s="29">
        <f>SUM(E57:E80)</f>
        <v>106889715.89</v>
      </c>
      <c r="F278" s="29">
        <v>85.3203076266408</v>
      </c>
      <c r="G278" s="29" t="s">
        <v>19</v>
      </c>
      <c r="H278" s="29" t="s">
        <v>19</v>
      </c>
      <c r="I278" s="29">
        <f>SUM(I57:I80)</f>
        <v>1192451</v>
      </c>
    </row>
    <row r="279" spans="1:9" s="100" customFormat="1" ht="11.25" customHeight="1">
      <c r="A279" s="28"/>
      <c r="B279" s="180"/>
      <c r="C279" s="81" t="s">
        <v>261</v>
      </c>
      <c r="D279" s="29">
        <v>3571.10364777039</v>
      </c>
      <c r="E279" s="29">
        <f>SUM(E83:E156)</f>
        <v>406022148.98</v>
      </c>
      <c r="F279" s="29">
        <v>76.60103975488272</v>
      </c>
      <c r="G279" s="29" t="s">
        <v>19</v>
      </c>
      <c r="H279" s="29" t="s">
        <v>19</v>
      </c>
      <c r="I279" s="29">
        <f>SUM(I83:I156)</f>
        <v>-33604382.4</v>
      </c>
    </row>
    <row r="280" spans="1:9" s="100" customFormat="1" ht="11.25" customHeight="1">
      <c r="A280" s="28"/>
      <c r="B280" s="180"/>
      <c r="C280" s="81" t="s">
        <v>262</v>
      </c>
      <c r="D280" s="29">
        <v>2602.0119324110537</v>
      </c>
      <c r="E280" s="29">
        <f>SUM(E159:E198)</f>
        <v>136481103.55999994</v>
      </c>
      <c r="F280" s="29">
        <v>82.6537915612657</v>
      </c>
      <c r="G280" s="29" t="s">
        <v>19</v>
      </c>
      <c r="H280" s="29" t="s">
        <v>19</v>
      </c>
      <c r="I280" s="29">
        <f>SUM(I159:I198)</f>
        <v>3515206</v>
      </c>
    </row>
    <row r="281" spans="1:9" s="100" customFormat="1" ht="11.25" customHeight="1">
      <c r="A281" s="28"/>
      <c r="B281" s="180"/>
      <c r="C281" s="81" t="s">
        <v>263</v>
      </c>
      <c r="D281" s="29">
        <v>2111.8173246387</v>
      </c>
      <c r="E281" s="29">
        <f>SUM(E201:E211)</f>
        <v>12804508.889999999</v>
      </c>
      <c r="F281" s="29">
        <v>97.93742203046607</v>
      </c>
      <c r="G281" s="29" t="s">
        <v>19</v>
      </c>
      <c r="H281" s="29" t="s">
        <v>19</v>
      </c>
      <c r="I281" s="29">
        <f>SUM(I201:I211)</f>
        <v>3628270</v>
      </c>
    </row>
    <row r="282" spans="1:9" s="100" customFormat="1" ht="11.25" customHeight="1">
      <c r="A282" s="28"/>
      <c r="B282" s="180"/>
      <c r="C282" s="81" t="s">
        <v>264</v>
      </c>
      <c r="D282" s="29">
        <v>2217.1533094186098</v>
      </c>
      <c r="E282" s="29">
        <f>SUM(E214:E232)</f>
        <v>81667638.67999999</v>
      </c>
      <c r="F282" s="29">
        <v>92.8605495705132</v>
      </c>
      <c r="G282" s="29" t="s">
        <v>19</v>
      </c>
      <c r="H282" s="29" t="s">
        <v>19</v>
      </c>
      <c r="I282" s="29">
        <f>SUM(I214:I232)</f>
        <v>8521774.3</v>
      </c>
    </row>
    <row r="283" spans="1:9" s="100" customFormat="1" ht="11.25" customHeight="1">
      <c r="A283" s="28"/>
      <c r="B283" s="180"/>
      <c r="C283" s="81" t="s">
        <v>265</v>
      </c>
      <c r="D283" s="29">
        <v>2017.35555086534</v>
      </c>
      <c r="E283" s="29">
        <f>SUM(E235:E240)</f>
        <v>15701058.530000005</v>
      </c>
      <c r="F283" s="29">
        <v>99.3180354861922</v>
      </c>
      <c r="G283" s="29" t="s">
        <v>19</v>
      </c>
      <c r="H283" s="29" t="s">
        <v>19</v>
      </c>
      <c r="I283" s="29">
        <f>SUM(I235:I240)</f>
        <v>7946605</v>
      </c>
    </row>
    <row r="284" spans="1:9" s="100" customFormat="1" ht="11.25" customHeight="1">
      <c r="A284" s="28"/>
      <c r="B284" s="180"/>
      <c r="C284" s="81" t="s">
        <v>266</v>
      </c>
      <c r="D284" s="29">
        <v>2085.9926699651824</v>
      </c>
      <c r="E284" s="29">
        <f>SUM(E243:E251)</f>
        <v>9736311.48</v>
      </c>
      <c r="F284" s="29">
        <v>98.37647636741166</v>
      </c>
      <c r="G284" s="29" t="s">
        <v>19</v>
      </c>
      <c r="H284" s="29" t="s">
        <v>19</v>
      </c>
      <c r="I284" s="29">
        <f>SUM(I243:I251)</f>
        <v>3158562</v>
      </c>
    </row>
    <row r="285" spans="1:9" s="100" customFormat="1" ht="11.25" customHeight="1">
      <c r="A285" s="28"/>
      <c r="B285" s="180"/>
      <c r="C285" s="81" t="s">
        <v>267</v>
      </c>
      <c r="D285" s="29">
        <v>2195.859500401284</v>
      </c>
      <c r="E285" s="29">
        <f>SUM(E254:E274)</f>
        <v>16180813.130000003</v>
      </c>
      <c r="F285" s="29">
        <v>98.08402688559067</v>
      </c>
      <c r="G285" s="29" t="s">
        <v>19</v>
      </c>
      <c r="H285" s="29" t="s">
        <v>19</v>
      </c>
      <c r="I285" s="29">
        <f>SUM(I254:I274)</f>
        <v>5318392.4</v>
      </c>
    </row>
    <row r="286" spans="1:9" s="100" customFormat="1" ht="11.25" customHeight="1">
      <c r="A286" s="28"/>
      <c r="B286" s="180"/>
      <c r="C286" s="182" t="s">
        <v>296</v>
      </c>
      <c r="D286" s="163">
        <v>2948.5540037565647</v>
      </c>
      <c r="E286" s="18">
        <f>SUM(E278:E285)</f>
        <v>785483299.1399999</v>
      </c>
      <c r="F286" s="37">
        <v>81.52912252806566</v>
      </c>
      <c r="G286" s="20">
        <v>100</v>
      </c>
      <c r="H286" s="18" t="s">
        <v>19</v>
      </c>
      <c r="I286" s="18">
        <f>SUM(I278:I285)</f>
        <v>-323121.6999999974</v>
      </c>
    </row>
    <row r="287" spans="1:9" s="100" customFormat="1" ht="11.25" customHeight="1">
      <c r="A287" s="460"/>
      <c r="B287" s="460"/>
      <c r="C287" s="460"/>
      <c r="D287" s="460"/>
      <c r="E287" s="460"/>
      <c r="F287" s="460"/>
      <c r="G287" s="460"/>
      <c r="H287" s="460"/>
      <c r="I287" s="460"/>
    </row>
    <row r="288" spans="1:9" s="100" customFormat="1" ht="11.25" customHeight="1">
      <c r="A288" s="448" t="s">
        <v>268</v>
      </c>
      <c r="B288" s="448"/>
      <c r="C288" s="448"/>
      <c r="D288" s="448"/>
      <c r="E288" s="448"/>
      <c r="F288" s="448"/>
      <c r="G288" s="448"/>
      <c r="H288" s="448"/>
      <c r="I288" s="448"/>
    </row>
    <row r="289" spans="1:9" s="100" customFormat="1" ht="11.25" customHeight="1">
      <c r="A289" s="28"/>
      <c r="B289" s="180"/>
      <c r="C289" s="83" t="s">
        <v>264</v>
      </c>
      <c r="D289" s="29">
        <v>2211.97354225263</v>
      </c>
      <c r="E289" s="29">
        <f>E214+E215+E216+E217+E218+E219+E220+E221+E223+E226+E227+E230+E232+E236+E166+E228</f>
        <v>84811551.17</v>
      </c>
      <c r="F289" s="29">
        <v>93.13241894402177</v>
      </c>
      <c r="G289" s="29" t="s">
        <v>19</v>
      </c>
      <c r="H289" s="29" t="s">
        <v>19</v>
      </c>
      <c r="I289" s="29">
        <f>I214+I215+I216+I217+I218+I219+I220+I221+I223+I226+I227+I230+I232+I236+I166+I228</f>
        <v>9074097.3</v>
      </c>
    </row>
    <row r="290" spans="1:9" s="100" customFormat="1" ht="11.25" customHeight="1">
      <c r="A290" s="28"/>
      <c r="B290" s="180"/>
      <c r="C290" s="81" t="s">
        <v>269</v>
      </c>
      <c r="D290" s="29">
        <v>2950.696401637578</v>
      </c>
      <c r="E290" s="29">
        <f>E57+E58+E59+E63+E64+E65+E66+E67+E68+E69+E71+E72+E74+E75+E76+E77+E78+E79+E80+E97</f>
        <v>105140391.48</v>
      </c>
      <c r="F290" s="29">
        <v>85.13185148827304</v>
      </c>
      <c r="G290" s="29" t="s">
        <v>19</v>
      </c>
      <c r="H290" s="29" t="s">
        <v>19</v>
      </c>
      <c r="I290" s="29">
        <f>I57+I58+I59+I63+I64+I65+I66+I67+I68+I69+I71+I72+I74+I75+I76+I77+I78+I79+I80+I97</f>
        <v>381109</v>
      </c>
    </row>
    <row r="291" spans="1:9" s="100" customFormat="1" ht="11.25" customHeight="1">
      <c r="A291" s="28"/>
      <c r="B291" s="180"/>
      <c r="C291" s="81" t="s">
        <v>262</v>
      </c>
      <c r="D291" s="29">
        <v>2563.265467638723</v>
      </c>
      <c r="E291" s="29">
        <f>E159+E162+E165+E168+E172+E178+E179+E182+E184+E186+E189+E193+E194+E196+E201+E208+E211+E171+E175+E177+E180</f>
        <v>126823389.67999999</v>
      </c>
      <c r="F291" s="29">
        <v>82.68922846176989</v>
      </c>
      <c r="G291" s="29" t="s">
        <v>19</v>
      </c>
      <c r="H291" s="29" t="s">
        <v>19</v>
      </c>
      <c r="I291" s="29">
        <f>I159+I162+I165+I168+I172+I178+I179+I182+I184+I186+I189+I193+I194+I196+I201+I208+I211+I171+I175+I177+I180</f>
        <v>5060217</v>
      </c>
    </row>
    <row r="292" spans="1:9" s="100" customFormat="1" ht="11.25" customHeight="1">
      <c r="A292" s="28"/>
      <c r="B292" s="180"/>
      <c r="C292" s="81" t="s">
        <v>261</v>
      </c>
      <c r="D292" s="29">
        <v>3660.0720083812507</v>
      </c>
      <c r="E292" s="29">
        <f>+E83+E84+E86+E88+E89+E90+E94+E92+E99+E98+E103+E100+E105+E102+E106+E104+E107+E113+E111+E110+E114+E115+E117+E118+E119+E120+E121+E123+E122+E124+E125+E127+E126+E129+E128+E132+E135+E134+E137+E136+E138+E139+E140+E141+E142+E144+E145+E148+E147+E149+E150+E152+E153+E155+E156</f>
        <v>390564835.34</v>
      </c>
      <c r="F292" s="29">
        <v>76.1103386590192</v>
      </c>
      <c r="G292" s="29" t="s">
        <v>19</v>
      </c>
      <c r="H292" s="29" t="s">
        <v>19</v>
      </c>
      <c r="I292" s="29">
        <f>+I83+I84+I86+I88+I89+I90+I94+I92+I99+I98+I103+I100+I105+I102+I106+I104+I107+I113+I111+I110+I114+I115+I117+I118+I119+I120+I121+I123+I122+I124+I125+I127+I126+I129+I128+I132+I135+I134+I137+I136+I138+I139+I140+I141+I142+I144+I145+I148+I147+I149+I150+I152+I153+I155+I156</f>
        <v>-37216835.1</v>
      </c>
    </row>
    <row r="293" spans="1:9" s="100" customFormat="1" ht="11.25" customHeight="1">
      <c r="A293" s="28"/>
      <c r="B293" s="180"/>
      <c r="C293" s="182" t="s">
        <v>305</v>
      </c>
      <c r="D293" s="18">
        <v>3066</v>
      </c>
      <c r="E293" s="18">
        <f>SUM(E289:E292)</f>
        <v>707340167.67</v>
      </c>
      <c r="F293" s="20" t="s">
        <v>19</v>
      </c>
      <c r="G293" s="18" t="s">
        <v>19</v>
      </c>
      <c r="H293" s="18" t="s">
        <v>19</v>
      </c>
      <c r="I293" s="18">
        <f>SUM(I289:I292)</f>
        <v>-22701411.8</v>
      </c>
    </row>
    <row r="294" spans="1:9" s="171" customFormat="1" ht="5.25" customHeight="1">
      <c r="A294" s="384"/>
      <c r="B294" s="384"/>
      <c r="C294" s="384"/>
      <c r="D294" s="384"/>
      <c r="E294" s="384"/>
      <c r="F294" s="384"/>
      <c r="G294" s="384"/>
      <c r="H294" s="384"/>
      <c r="I294" s="384"/>
    </row>
    <row r="295" spans="1:9" s="100" customFormat="1" ht="11.25">
      <c r="A295" s="445" t="s">
        <v>681</v>
      </c>
      <c r="B295" s="445"/>
      <c r="C295" s="445"/>
      <c r="D295" s="445"/>
      <c r="E295" s="445"/>
      <c r="F295" s="445"/>
      <c r="G295" s="445"/>
      <c r="H295" s="445"/>
      <c r="I295" s="445"/>
    </row>
    <row r="296" spans="1:9" s="100" customFormat="1" ht="21.75" customHeight="1">
      <c r="A296" s="445" t="s">
        <v>683</v>
      </c>
      <c r="B296" s="445"/>
      <c r="C296" s="445"/>
      <c r="D296" s="445"/>
      <c r="E296" s="445"/>
      <c r="F296" s="445"/>
      <c r="G296" s="445"/>
      <c r="H296" s="445"/>
      <c r="I296" s="445"/>
    </row>
    <row r="297" spans="1:9" s="100" customFormat="1" ht="21" customHeight="1">
      <c r="A297" s="445" t="s">
        <v>684</v>
      </c>
      <c r="B297" s="445"/>
      <c r="C297" s="445"/>
      <c r="D297" s="445"/>
      <c r="E297" s="445"/>
      <c r="F297" s="445"/>
      <c r="G297" s="445"/>
      <c r="H297" s="445"/>
      <c r="I297" s="445"/>
    </row>
    <row r="298" spans="1:9" s="100" customFormat="1" ht="11.25">
      <c r="A298" s="445" t="s">
        <v>685</v>
      </c>
      <c r="B298" s="445"/>
      <c r="C298" s="445"/>
      <c r="D298" s="445"/>
      <c r="E298" s="445"/>
      <c r="F298" s="445"/>
      <c r="G298" s="445"/>
      <c r="H298" s="445"/>
      <c r="I298" s="445"/>
    </row>
    <row r="299" spans="1:9" s="100" customFormat="1" ht="22.5" customHeight="1">
      <c r="A299" s="445" t="s">
        <v>686</v>
      </c>
      <c r="B299" s="445"/>
      <c r="C299" s="445"/>
      <c r="D299" s="445"/>
      <c r="E299" s="445"/>
      <c r="F299" s="445"/>
      <c r="G299" s="445"/>
      <c r="H299" s="445"/>
      <c r="I299" s="445"/>
    </row>
    <row r="300" spans="1:9" s="100" customFormat="1" ht="11.25">
      <c r="A300" s="445" t="s">
        <v>687</v>
      </c>
      <c r="B300" s="445"/>
      <c r="C300" s="445"/>
      <c r="D300" s="445"/>
      <c r="E300" s="445"/>
      <c r="F300" s="445"/>
      <c r="G300" s="445"/>
      <c r="H300" s="445"/>
      <c r="I300" s="445"/>
    </row>
    <row r="301" spans="1:9" s="100" customFormat="1" ht="11.25">
      <c r="A301" s="445" t="s">
        <v>688</v>
      </c>
      <c r="B301" s="445"/>
      <c r="C301" s="445"/>
      <c r="D301" s="445"/>
      <c r="E301" s="445"/>
      <c r="F301" s="445"/>
      <c r="G301" s="445"/>
      <c r="H301" s="445"/>
      <c r="I301" s="445"/>
    </row>
    <row r="302" spans="1:9" s="171" customFormat="1" ht="5.25" customHeight="1">
      <c r="A302" s="384"/>
      <c r="B302" s="384"/>
      <c r="C302" s="384"/>
      <c r="D302" s="384"/>
      <c r="E302" s="384"/>
      <c r="F302" s="384"/>
      <c r="G302" s="384"/>
      <c r="H302" s="384"/>
      <c r="I302" s="384"/>
    </row>
    <row r="303" spans="1:9" s="100" customFormat="1" ht="11.25">
      <c r="A303" s="411" t="s">
        <v>326</v>
      </c>
      <c r="B303" s="411"/>
      <c r="C303" s="411"/>
      <c r="D303" s="411"/>
      <c r="E303" s="411"/>
      <c r="F303" s="411"/>
      <c r="G303" s="411"/>
      <c r="H303" s="411"/>
      <c r="I303" s="411"/>
    </row>
    <row r="304" spans="1:9" s="171" customFormat="1" ht="5.25" customHeight="1">
      <c r="A304" s="384"/>
      <c r="B304" s="384"/>
      <c r="C304" s="384"/>
      <c r="D304" s="384"/>
      <c r="E304" s="384"/>
      <c r="F304" s="384"/>
      <c r="G304" s="384"/>
      <c r="H304" s="384"/>
      <c r="I304" s="384"/>
    </row>
    <row r="305" spans="1:9" s="100" customFormat="1" ht="11.25">
      <c r="A305" s="411" t="s">
        <v>327</v>
      </c>
      <c r="B305" s="411"/>
      <c r="C305" s="411"/>
      <c r="D305" s="411"/>
      <c r="E305" s="411"/>
      <c r="F305" s="411"/>
      <c r="G305" s="411"/>
      <c r="H305" s="411"/>
      <c r="I305" s="411"/>
    </row>
    <row r="306" spans="1:9" s="100" customFormat="1" ht="11.25">
      <c r="A306" s="411" t="s">
        <v>615</v>
      </c>
      <c r="B306" s="411"/>
      <c r="C306" s="411"/>
      <c r="D306" s="411"/>
      <c r="E306" s="411"/>
      <c r="F306" s="411"/>
      <c r="G306" s="411"/>
      <c r="H306" s="411"/>
      <c r="I306" s="411"/>
    </row>
  </sheetData>
  <sheetProtection/>
  <mergeCells count="70">
    <mergeCell ref="A1:I1"/>
    <mergeCell ref="A2:I2"/>
    <mergeCell ref="A3:I3"/>
    <mergeCell ref="A4:I4"/>
    <mergeCell ref="A5:C5"/>
    <mergeCell ref="A6:C6"/>
    <mergeCell ref="A7:C7"/>
    <mergeCell ref="A8:C8"/>
    <mergeCell ref="D8:I8"/>
    <mergeCell ref="B23:C23"/>
    <mergeCell ref="B26:C26"/>
    <mergeCell ref="B29:C29"/>
    <mergeCell ref="A9:C9"/>
    <mergeCell ref="B10:C10"/>
    <mergeCell ref="B14:C14"/>
    <mergeCell ref="B18:C18"/>
    <mergeCell ref="B30:C30"/>
    <mergeCell ref="A19:I19"/>
    <mergeCell ref="A20:C20"/>
    <mergeCell ref="B21:C21"/>
    <mergeCell ref="B22:C22"/>
    <mergeCell ref="A38:I38"/>
    <mergeCell ref="A39:C39"/>
    <mergeCell ref="B40:C40"/>
    <mergeCell ref="B41:C41"/>
    <mergeCell ref="A34:I34"/>
    <mergeCell ref="A35:C35"/>
    <mergeCell ref="B36:C36"/>
    <mergeCell ref="B37:C37"/>
    <mergeCell ref="B52:C52"/>
    <mergeCell ref="B53:C53"/>
    <mergeCell ref="A54:I54"/>
    <mergeCell ref="A55:C55"/>
    <mergeCell ref="B45:C45"/>
    <mergeCell ref="A49:I49"/>
    <mergeCell ref="A50:C50"/>
    <mergeCell ref="B51:C51"/>
    <mergeCell ref="A158:C158"/>
    <mergeCell ref="A199:I199"/>
    <mergeCell ref="A200:C200"/>
    <mergeCell ref="A212:I212"/>
    <mergeCell ref="A56:C56"/>
    <mergeCell ref="A81:I81"/>
    <mergeCell ref="A82:C82"/>
    <mergeCell ref="A157:I157"/>
    <mergeCell ref="A242:C242"/>
    <mergeCell ref="A252:I252"/>
    <mergeCell ref="A253:C253"/>
    <mergeCell ref="A275:I275"/>
    <mergeCell ref="A213:C213"/>
    <mergeCell ref="A233:I233"/>
    <mergeCell ref="A234:C234"/>
    <mergeCell ref="A241:I241"/>
    <mergeCell ref="A294:I294"/>
    <mergeCell ref="A295:I295"/>
    <mergeCell ref="A296:I296"/>
    <mergeCell ref="A297:I297"/>
    <mergeCell ref="A276:I276"/>
    <mergeCell ref="A277:I277"/>
    <mergeCell ref="A287:I287"/>
    <mergeCell ref="A288:I288"/>
    <mergeCell ref="A306:I306"/>
    <mergeCell ref="A302:I302"/>
    <mergeCell ref="A303:I303"/>
    <mergeCell ref="A304:I304"/>
    <mergeCell ref="A305:I305"/>
    <mergeCell ref="A298:I298"/>
    <mergeCell ref="A299:I299"/>
    <mergeCell ref="A300:I300"/>
    <mergeCell ref="A301:I301"/>
  </mergeCells>
  <printOptions/>
  <pageMargins left="0" right="0" top="0" bottom="0" header="0" footer="0"/>
  <pageSetup horizontalDpi="1200" verticalDpi="1200" orientation="portrait" paperSize="9" scale="80" r:id="rId1"/>
  <ignoredErrors>
    <ignoredError sqref="D7:F7 I7" numberStoredAsText="1"/>
  </ignoredErrors>
</worksheet>
</file>

<file path=xl/worksheets/sheet2.xml><?xml version="1.0" encoding="utf-8"?>
<worksheet xmlns="http://schemas.openxmlformats.org/spreadsheetml/2006/main" xmlns:r="http://schemas.openxmlformats.org/officeDocument/2006/relationships">
  <dimension ref="A1:I214"/>
  <sheetViews>
    <sheetView zoomScalePageLayoutView="0" workbookViewId="0" topLeftCell="A1">
      <pane ySplit="8" topLeftCell="A174" activePane="bottomLeft" state="frozen"/>
      <selection pane="topLeft" activeCell="A1" sqref="A1:M1"/>
      <selection pane="bottomLeft" activeCell="A1" sqref="A1:H1"/>
    </sheetView>
  </sheetViews>
  <sheetFormatPr defaultColWidth="9.140625" defaultRowHeight="12.75"/>
  <cols>
    <col min="1" max="1" width="1.7109375" style="270" customWidth="1"/>
    <col min="2" max="2" width="28.140625" style="270" customWidth="1"/>
    <col min="3" max="7" width="14.28125" style="270" customWidth="1"/>
    <col min="8" max="8" width="14.28125" style="328" customWidth="1"/>
    <col min="9" max="16384" width="9.140625" style="270" customWidth="1"/>
  </cols>
  <sheetData>
    <row r="1" spans="1:8" s="326" customFormat="1" ht="12.75" customHeight="1">
      <c r="A1" s="333"/>
      <c r="B1" s="333"/>
      <c r="C1" s="333"/>
      <c r="D1" s="333"/>
      <c r="E1" s="333"/>
      <c r="F1" s="333"/>
      <c r="G1" s="333"/>
      <c r="H1" s="333"/>
    </row>
    <row r="2" spans="1:8" s="329" customFormat="1" ht="30" customHeight="1">
      <c r="A2" s="334" t="s">
        <v>850</v>
      </c>
      <c r="B2" s="334"/>
      <c r="C2" s="334"/>
      <c r="D2" s="334"/>
      <c r="E2" s="334"/>
      <c r="F2" s="334"/>
      <c r="G2" s="334"/>
      <c r="H2" s="334"/>
    </row>
    <row r="3" spans="1:8" s="235" customFormat="1" ht="12.75" customHeight="1">
      <c r="A3" s="335"/>
      <c r="B3" s="335"/>
      <c r="C3" s="335"/>
      <c r="D3" s="335"/>
      <c r="E3" s="335"/>
      <c r="F3" s="335"/>
      <c r="G3" s="335"/>
      <c r="H3" s="335"/>
    </row>
    <row r="4" spans="1:8" s="235" customFormat="1" ht="12.75" customHeight="1">
      <c r="A4" s="335"/>
      <c r="B4" s="335"/>
      <c r="C4" s="335"/>
      <c r="D4" s="335"/>
      <c r="E4" s="335"/>
      <c r="F4" s="335"/>
      <c r="G4" s="335"/>
      <c r="H4" s="335"/>
    </row>
    <row r="5" spans="1:8" s="287" customFormat="1" ht="12.75" customHeight="1">
      <c r="A5" s="336"/>
      <c r="B5" s="336"/>
      <c r="C5" s="317" t="s">
        <v>1</v>
      </c>
      <c r="D5" s="317" t="s">
        <v>2</v>
      </c>
      <c r="E5" s="317" t="s">
        <v>3</v>
      </c>
      <c r="F5" s="317" t="s">
        <v>4</v>
      </c>
      <c r="G5" s="317" t="s">
        <v>5</v>
      </c>
      <c r="H5" s="317" t="s">
        <v>6</v>
      </c>
    </row>
    <row r="6" spans="1:8" s="287" customFormat="1" ht="12.75" customHeight="1">
      <c r="A6" s="337"/>
      <c r="B6" s="337"/>
      <c r="C6" s="318" t="s">
        <v>7</v>
      </c>
      <c r="D6" s="318" t="s">
        <v>7</v>
      </c>
      <c r="E6" s="318" t="s">
        <v>8</v>
      </c>
      <c r="F6" s="318" t="s">
        <v>9</v>
      </c>
      <c r="G6" s="318" t="s">
        <v>10</v>
      </c>
      <c r="H6" s="318" t="s">
        <v>277</v>
      </c>
    </row>
    <row r="7" spans="1:8" s="287" customFormat="1" ht="12.75" customHeight="1">
      <c r="A7" s="338"/>
      <c r="B7" s="338"/>
      <c r="C7" s="319" t="s">
        <v>913</v>
      </c>
      <c r="D7" s="319" t="s">
        <v>914</v>
      </c>
      <c r="E7" s="319" t="s">
        <v>915</v>
      </c>
      <c r="F7" s="320" t="s">
        <v>892</v>
      </c>
      <c r="G7" s="320" t="s">
        <v>893</v>
      </c>
      <c r="H7" s="321" t="s">
        <v>916</v>
      </c>
    </row>
    <row r="8" spans="1:8" s="262" customFormat="1" ht="12.75" customHeight="1">
      <c r="A8" s="339"/>
      <c r="B8" s="339"/>
      <c r="C8" s="330"/>
      <c r="D8" s="330"/>
      <c r="E8" s="330"/>
      <c r="F8" s="330"/>
      <c r="G8" s="330"/>
      <c r="H8" s="330"/>
    </row>
    <row r="9" spans="1:8" s="263" customFormat="1" ht="12.75" customHeight="1">
      <c r="A9" s="340" t="s">
        <v>18</v>
      </c>
      <c r="B9" s="340"/>
      <c r="C9" s="169">
        <v>4387.980118913659</v>
      </c>
      <c r="D9" s="169">
        <v>5022.59067846011</v>
      </c>
      <c r="E9" s="212">
        <v>78.69</v>
      </c>
      <c r="F9" s="169">
        <v>100</v>
      </c>
      <c r="G9" s="169" t="s">
        <v>19</v>
      </c>
      <c r="H9" s="169">
        <v>2000000</v>
      </c>
    </row>
    <row r="10" spans="1:8" s="263" customFormat="1" ht="12.75" customHeight="1">
      <c r="A10" s="341"/>
      <c r="B10" s="341"/>
      <c r="C10" s="21"/>
      <c r="D10" s="21"/>
      <c r="E10" s="21"/>
      <c r="F10" s="21"/>
      <c r="G10" s="21"/>
      <c r="H10" s="21"/>
    </row>
    <row r="11" spans="1:8" s="264" customFormat="1" ht="12.75" customHeight="1">
      <c r="A11" s="342" t="s">
        <v>20</v>
      </c>
      <c r="B11" s="342"/>
      <c r="C11" s="25">
        <v>2948.9299925779733</v>
      </c>
      <c r="D11" s="25">
        <v>5105.868210962986</v>
      </c>
      <c r="E11" s="25" t="s">
        <v>19</v>
      </c>
      <c r="F11" s="25" t="s">
        <v>19</v>
      </c>
      <c r="G11" s="25" t="s">
        <v>19</v>
      </c>
      <c r="H11" s="25">
        <v>21688099</v>
      </c>
    </row>
    <row r="12" spans="1:8" s="265" customFormat="1" ht="12.75" customHeight="1">
      <c r="A12" s="343" t="s">
        <v>21</v>
      </c>
      <c r="B12" s="343"/>
      <c r="C12" s="29">
        <v>2869.0113025223027</v>
      </c>
      <c r="D12" s="29">
        <v>5186.593363543672</v>
      </c>
      <c r="E12" s="29" t="s">
        <v>19</v>
      </c>
      <c r="F12" s="29" t="s">
        <v>19</v>
      </c>
      <c r="G12" s="29" t="s">
        <v>19</v>
      </c>
      <c r="H12" s="29">
        <v>5760408</v>
      </c>
    </row>
    <row r="13" spans="1:8" s="265" customFormat="1" ht="12.75" customHeight="1">
      <c r="A13" s="32"/>
      <c r="B13" s="33" t="s">
        <v>22</v>
      </c>
      <c r="C13" s="29">
        <v>3467.654534044556</v>
      </c>
      <c r="D13" s="29">
        <v>6463.070204146729</v>
      </c>
      <c r="E13" s="29" t="s">
        <v>19</v>
      </c>
      <c r="F13" s="29" t="s">
        <v>19</v>
      </c>
      <c r="G13" s="29" t="s">
        <v>19</v>
      </c>
      <c r="H13" s="29">
        <v>1423320</v>
      </c>
    </row>
    <row r="14" spans="1:8" s="265" customFormat="1" ht="12.75" customHeight="1">
      <c r="A14" s="32"/>
      <c r="B14" s="33" t="s">
        <v>23</v>
      </c>
      <c r="C14" s="29">
        <v>2263.913939079266</v>
      </c>
      <c r="D14" s="29">
        <v>5251.9920545518935</v>
      </c>
      <c r="E14" s="29" t="s">
        <v>19</v>
      </c>
      <c r="F14" s="29" t="s">
        <v>19</v>
      </c>
      <c r="G14" s="29" t="s">
        <v>19</v>
      </c>
      <c r="H14" s="29">
        <v>1458435</v>
      </c>
    </row>
    <row r="15" spans="1:8" s="265" customFormat="1" ht="12.75" customHeight="1">
      <c r="A15" s="32"/>
      <c r="B15" s="34" t="s">
        <v>24</v>
      </c>
      <c r="C15" s="29">
        <v>2814.507823888905</v>
      </c>
      <c r="D15" s="29">
        <v>3727.41755315441</v>
      </c>
      <c r="E15" s="29" t="s">
        <v>19</v>
      </c>
      <c r="F15" s="29" t="s">
        <v>19</v>
      </c>
      <c r="G15" s="29" t="s">
        <v>19</v>
      </c>
      <c r="H15" s="29">
        <v>2878653</v>
      </c>
    </row>
    <row r="16" spans="1:8" s="265" customFormat="1" ht="12.75" customHeight="1">
      <c r="A16" s="343" t="s">
        <v>25</v>
      </c>
      <c r="B16" s="343"/>
      <c r="C16" s="29">
        <v>3047.5072993990802</v>
      </c>
      <c r="D16" s="29">
        <v>7651.49754950495</v>
      </c>
      <c r="E16" s="29" t="s">
        <v>19</v>
      </c>
      <c r="F16" s="29" t="s">
        <v>19</v>
      </c>
      <c r="G16" s="29" t="s">
        <v>19</v>
      </c>
      <c r="H16" s="29">
        <v>4620090</v>
      </c>
    </row>
    <row r="17" spans="1:8" s="265" customFormat="1" ht="12.75" customHeight="1">
      <c r="A17" s="32"/>
      <c r="B17" s="33" t="s">
        <v>26</v>
      </c>
      <c r="C17" s="29">
        <v>2869.6114067796607</v>
      </c>
      <c r="D17" s="29">
        <v>9173.560225988702</v>
      </c>
      <c r="E17" s="29" t="s">
        <v>19</v>
      </c>
      <c r="F17" s="29" t="s">
        <v>19</v>
      </c>
      <c r="G17" s="29" t="s">
        <v>19</v>
      </c>
      <c r="H17" s="29">
        <v>787185</v>
      </c>
    </row>
    <row r="18" spans="1:8" s="265" customFormat="1" ht="12.75" customHeight="1">
      <c r="A18" s="32"/>
      <c r="B18" s="33" t="s">
        <v>27</v>
      </c>
      <c r="C18" s="29">
        <v>2965.624307777165</v>
      </c>
      <c r="D18" s="29">
        <v>7523.416784726066</v>
      </c>
      <c r="E18" s="29" t="s">
        <v>19</v>
      </c>
      <c r="F18" s="29" t="s">
        <v>19</v>
      </c>
      <c r="G18" s="29" t="s">
        <v>19</v>
      </c>
      <c r="H18" s="29">
        <v>1753713</v>
      </c>
    </row>
    <row r="19" spans="1:8" s="265" customFormat="1" ht="12.75" customHeight="1">
      <c r="A19" s="35"/>
      <c r="B19" s="33" t="s">
        <v>28</v>
      </c>
      <c r="C19" s="29">
        <v>3270.798669879518</v>
      </c>
      <c r="D19" s="29">
        <v>6466.981438191438</v>
      </c>
      <c r="E19" s="29" t="s">
        <v>19</v>
      </c>
      <c r="F19" s="29" t="s">
        <v>19</v>
      </c>
      <c r="G19" s="29" t="s">
        <v>19</v>
      </c>
      <c r="H19" s="29">
        <v>2079192</v>
      </c>
    </row>
    <row r="20" spans="1:8" s="265" customFormat="1" ht="12.75" customHeight="1">
      <c r="A20" s="344" t="s">
        <v>29</v>
      </c>
      <c r="B20" s="344"/>
      <c r="C20" s="37">
        <v>2964.664119297476</v>
      </c>
      <c r="D20" s="37">
        <v>3645.338493137444</v>
      </c>
      <c r="E20" s="37" t="s">
        <v>19</v>
      </c>
      <c r="F20" s="37" t="s">
        <v>19</v>
      </c>
      <c r="G20" s="37" t="s">
        <v>19</v>
      </c>
      <c r="H20" s="37">
        <v>11307601</v>
      </c>
    </row>
    <row r="21" spans="1:8" s="265" customFormat="1" ht="12.75" customHeight="1">
      <c r="A21" s="345"/>
      <c r="B21" s="345"/>
      <c r="C21" s="35"/>
      <c r="D21" s="35"/>
      <c r="E21" s="35"/>
      <c r="F21" s="35"/>
      <c r="G21" s="35"/>
      <c r="H21" s="35"/>
    </row>
    <row r="22" spans="1:8" s="264" customFormat="1" ht="12.75" customHeight="1">
      <c r="A22" s="342" t="s">
        <v>691</v>
      </c>
      <c r="B22" s="342"/>
      <c r="C22" s="25">
        <v>3506.5920055782335</v>
      </c>
      <c r="D22" s="25">
        <v>4010.2242613946014</v>
      </c>
      <c r="E22" s="25" t="s">
        <v>19</v>
      </c>
      <c r="F22" s="25" t="s">
        <v>19</v>
      </c>
      <c r="G22" s="25" t="s">
        <v>19</v>
      </c>
      <c r="H22" s="25">
        <v>14231308</v>
      </c>
    </row>
    <row r="23" spans="1:8" s="265" customFormat="1" ht="12.75" customHeight="1">
      <c r="A23" s="343" t="s">
        <v>31</v>
      </c>
      <c r="B23" s="343"/>
      <c r="C23" s="29">
        <v>3882.8089502578573</v>
      </c>
      <c r="D23" s="29">
        <v>3913.0942229484376</v>
      </c>
      <c r="E23" s="29" t="s">
        <v>19</v>
      </c>
      <c r="F23" s="29" t="s">
        <v>19</v>
      </c>
      <c r="G23" s="29" t="s">
        <v>19</v>
      </c>
      <c r="H23" s="29">
        <v>1375250</v>
      </c>
    </row>
    <row r="24" spans="1:8" s="265" customFormat="1" ht="12.75" customHeight="1">
      <c r="A24" s="343" t="s">
        <v>32</v>
      </c>
      <c r="B24" s="343"/>
      <c r="C24" s="29">
        <v>3216.034098035769</v>
      </c>
      <c r="D24" s="29">
        <v>8272.558018593842</v>
      </c>
      <c r="E24" s="29" t="s">
        <v>19</v>
      </c>
      <c r="F24" s="29" t="s">
        <v>19</v>
      </c>
      <c r="G24" s="29" t="s">
        <v>19</v>
      </c>
      <c r="H24" s="29">
        <v>411962</v>
      </c>
    </row>
    <row r="25" spans="1:8" s="265" customFormat="1" ht="12.75" customHeight="1">
      <c r="A25" s="343" t="s">
        <v>33</v>
      </c>
      <c r="B25" s="343"/>
      <c r="C25" s="29">
        <v>2811.6070354681838</v>
      </c>
      <c r="D25" s="29">
        <v>2825.647130319974</v>
      </c>
      <c r="E25" s="29" t="s">
        <v>19</v>
      </c>
      <c r="F25" s="29" t="s">
        <v>19</v>
      </c>
      <c r="G25" s="29" t="s">
        <v>19</v>
      </c>
      <c r="H25" s="29">
        <v>5998652</v>
      </c>
    </row>
    <row r="26" spans="1:8" s="265" customFormat="1" ht="12.75" customHeight="1">
      <c r="A26" s="42"/>
      <c r="B26" s="33" t="s">
        <v>34</v>
      </c>
      <c r="C26" s="29">
        <v>2976.352967634468</v>
      </c>
      <c r="D26" s="29">
        <v>4694.638799999997</v>
      </c>
      <c r="E26" s="29" t="s">
        <v>19</v>
      </c>
      <c r="F26" s="29" t="s">
        <v>19</v>
      </c>
      <c r="G26" s="29" t="s">
        <v>19</v>
      </c>
      <c r="H26" s="29">
        <v>808922</v>
      </c>
    </row>
    <row r="27" spans="1:8" s="265" customFormat="1" ht="12.75" customHeight="1">
      <c r="A27" s="35"/>
      <c r="B27" s="33" t="s">
        <v>35</v>
      </c>
      <c r="C27" s="29">
        <v>2797.3048702611386</v>
      </c>
      <c r="D27" s="29">
        <v>2668.2716108117206</v>
      </c>
      <c r="E27" s="29" t="s">
        <v>19</v>
      </c>
      <c r="F27" s="29" t="s">
        <v>19</v>
      </c>
      <c r="G27" s="29" t="s">
        <v>19</v>
      </c>
      <c r="H27" s="29">
        <v>5189730</v>
      </c>
    </row>
    <row r="28" spans="1:8" s="265" customFormat="1" ht="12.75" customHeight="1">
      <c r="A28" s="343" t="s">
        <v>36</v>
      </c>
      <c r="B28" s="343"/>
      <c r="C28" s="29">
        <v>3149.903240223464</v>
      </c>
      <c r="D28" s="29">
        <v>2071.4770228601815</v>
      </c>
      <c r="E28" s="29" t="s">
        <v>19</v>
      </c>
      <c r="F28" s="29" t="s">
        <v>19</v>
      </c>
      <c r="G28" s="29" t="s">
        <v>19</v>
      </c>
      <c r="H28" s="29">
        <v>1249225</v>
      </c>
    </row>
    <row r="29" spans="1:8" s="265" customFormat="1" ht="12.75" customHeight="1">
      <c r="A29" s="42"/>
      <c r="B29" s="33" t="s">
        <v>37</v>
      </c>
      <c r="C29" s="29">
        <v>2975.750343915344</v>
      </c>
      <c r="D29" s="29">
        <v>5638.367867841411</v>
      </c>
      <c r="E29" s="29" t="s">
        <v>19</v>
      </c>
      <c r="F29" s="29" t="s">
        <v>19</v>
      </c>
      <c r="G29" s="29" t="s">
        <v>19</v>
      </c>
      <c r="H29" s="29">
        <v>890767</v>
      </c>
    </row>
    <row r="30" spans="1:8" s="265" customFormat="1" ht="12.75" customHeight="1">
      <c r="A30" s="35"/>
      <c r="B30" s="33" t="s">
        <v>38</v>
      </c>
      <c r="C30" s="29">
        <v>3225.1372914285716</v>
      </c>
      <c r="D30" s="29">
        <v>530.3955196041117</v>
      </c>
      <c r="E30" s="29" t="s">
        <v>19</v>
      </c>
      <c r="F30" s="29" t="s">
        <v>19</v>
      </c>
      <c r="G30" s="29" t="s">
        <v>19</v>
      </c>
      <c r="H30" s="29">
        <v>358458</v>
      </c>
    </row>
    <row r="31" spans="1:8" s="265" customFormat="1" ht="12.75" customHeight="1">
      <c r="A31" s="343" t="s">
        <v>39</v>
      </c>
      <c r="B31" s="343"/>
      <c r="C31" s="29">
        <v>3117.4068381240545</v>
      </c>
      <c r="D31" s="29">
        <v>4290.146877828056</v>
      </c>
      <c r="E31" s="29" t="s">
        <v>19</v>
      </c>
      <c r="F31" s="29" t="s">
        <v>19</v>
      </c>
      <c r="G31" s="29" t="s">
        <v>19</v>
      </c>
      <c r="H31" s="29">
        <v>521043</v>
      </c>
    </row>
    <row r="32" spans="1:8" s="265" customFormat="1" ht="12.75" customHeight="1">
      <c r="A32" s="343" t="s">
        <v>692</v>
      </c>
      <c r="B32" s="343"/>
      <c r="C32" s="29">
        <v>2915.3238874965505</v>
      </c>
      <c r="D32" s="29">
        <v>4743.861065188173</v>
      </c>
      <c r="E32" s="29" t="s">
        <v>19</v>
      </c>
      <c r="F32" s="29" t="s">
        <v>19</v>
      </c>
      <c r="G32" s="29" t="s">
        <v>19</v>
      </c>
      <c r="H32" s="29">
        <v>4675176</v>
      </c>
    </row>
    <row r="33" spans="1:8" s="265" customFormat="1" ht="12.75" customHeight="1">
      <c r="A33" s="42"/>
      <c r="B33" s="33" t="s">
        <v>41</v>
      </c>
      <c r="C33" s="29">
        <v>3156.976181102362</v>
      </c>
      <c r="D33" s="29">
        <v>5256.752000000002</v>
      </c>
      <c r="E33" s="29" t="s">
        <v>19</v>
      </c>
      <c r="F33" s="29" t="s">
        <v>19</v>
      </c>
      <c r="G33" s="29" t="s">
        <v>19</v>
      </c>
      <c r="H33" s="29">
        <v>93133</v>
      </c>
    </row>
    <row r="34" spans="1:8" s="265" customFormat="1" ht="12.75" customHeight="1">
      <c r="A34" s="32"/>
      <c r="B34" s="33" t="s">
        <v>42</v>
      </c>
      <c r="C34" s="29">
        <v>3689.2009375000002</v>
      </c>
      <c r="D34" s="29">
        <v>17272.73098360656</v>
      </c>
      <c r="E34" s="29" t="s">
        <v>19</v>
      </c>
      <c r="F34" s="29" t="s">
        <v>19</v>
      </c>
      <c r="G34" s="29" t="s">
        <v>19</v>
      </c>
      <c r="H34" s="29">
        <v>12282</v>
      </c>
    </row>
    <row r="35" spans="1:8" s="265" customFormat="1" ht="12.75" customHeight="1">
      <c r="A35" s="32"/>
      <c r="B35" s="43" t="s">
        <v>693</v>
      </c>
      <c r="C35" s="37">
        <v>2863.8061812591454</v>
      </c>
      <c r="D35" s="37">
        <v>4260.044655532359</v>
      </c>
      <c r="E35" s="37" t="s">
        <v>19</v>
      </c>
      <c r="F35" s="37" t="s">
        <v>19</v>
      </c>
      <c r="G35" s="37" t="s">
        <v>19</v>
      </c>
      <c r="H35" s="37">
        <v>4569761</v>
      </c>
    </row>
    <row r="36" spans="1:8" s="265" customFormat="1" ht="12.75" customHeight="1">
      <c r="A36" s="345"/>
      <c r="B36" s="345"/>
      <c r="C36" s="35"/>
      <c r="D36" s="35"/>
      <c r="E36" s="35"/>
      <c r="F36" s="35"/>
      <c r="G36" s="35"/>
      <c r="H36" s="35"/>
    </row>
    <row r="37" spans="1:8" s="264" customFormat="1" ht="12.75" customHeight="1">
      <c r="A37" s="342" t="s">
        <v>44</v>
      </c>
      <c r="B37" s="342"/>
      <c r="C37" s="25">
        <v>2998.2478462427734</v>
      </c>
      <c r="D37" s="25">
        <v>5198.978965430277</v>
      </c>
      <c r="E37" s="25" t="s">
        <v>19</v>
      </c>
      <c r="F37" s="25" t="s">
        <v>19</v>
      </c>
      <c r="G37" s="25" t="s">
        <v>19</v>
      </c>
      <c r="H37" s="25">
        <v>17919006</v>
      </c>
    </row>
    <row r="38" spans="1:8" s="265" customFormat="1" ht="12.75" customHeight="1">
      <c r="A38" s="343" t="s">
        <v>45</v>
      </c>
      <c r="B38" s="343"/>
      <c r="C38" s="29">
        <v>3020.3502869262475</v>
      </c>
      <c r="D38" s="29">
        <v>5481.185934241861</v>
      </c>
      <c r="E38" s="29" t="s">
        <v>19</v>
      </c>
      <c r="F38" s="29" t="s">
        <v>19</v>
      </c>
      <c r="G38" s="29" t="s">
        <v>19</v>
      </c>
      <c r="H38" s="29">
        <v>15702160</v>
      </c>
    </row>
    <row r="39" spans="1:8" s="265" customFormat="1" ht="12.75" customHeight="1">
      <c r="A39" s="344" t="s">
        <v>46</v>
      </c>
      <c r="B39" s="344"/>
      <c r="C39" s="37">
        <v>2795.9245690618973</v>
      </c>
      <c r="D39" s="37">
        <v>2653.461918772564</v>
      </c>
      <c r="E39" s="37" t="s">
        <v>19</v>
      </c>
      <c r="F39" s="37" t="s">
        <v>19</v>
      </c>
      <c r="G39" s="37" t="s">
        <v>19</v>
      </c>
      <c r="H39" s="37">
        <v>2216846</v>
      </c>
    </row>
    <row r="40" spans="1:8" s="265" customFormat="1" ht="12.75" customHeight="1">
      <c r="A40" s="345"/>
      <c r="B40" s="345"/>
      <c r="C40" s="35"/>
      <c r="D40" s="35"/>
      <c r="E40" s="35"/>
      <c r="F40" s="35"/>
      <c r="G40" s="35"/>
      <c r="H40" s="35"/>
    </row>
    <row r="41" spans="1:8" s="264" customFormat="1" ht="12.75" customHeight="1">
      <c r="A41" s="342" t="s">
        <v>47</v>
      </c>
      <c r="B41" s="342"/>
      <c r="C41" s="25">
        <v>5503.772750827889</v>
      </c>
      <c r="D41" s="25">
        <v>5989.34014307891</v>
      </c>
      <c r="E41" s="25" t="s">
        <v>19</v>
      </c>
      <c r="F41" s="25" t="s">
        <v>19</v>
      </c>
      <c r="G41" s="25" t="s">
        <v>19</v>
      </c>
      <c r="H41" s="25">
        <v>-49253081</v>
      </c>
    </row>
    <row r="42" spans="1:8" s="265" customFormat="1" ht="12.75" customHeight="1">
      <c r="A42" s="343" t="s">
        <v>48</v>
      </c>
      <c r="B42" s="343"/>
      <c r="C42" s="29">
        <v>6441.593901101645</v>
      </c>
      <c r="D42" s="29">
        <v>7288.188404912966</v>
      </c>
      <c r="E42" s="29" t="s">
        <v>19</v>
      </c>
      <c r="F42" s="29" t="s">
        <v>19</v>
      </c>
      <c r="G42" s="29" t="s">
        <v>19</v>
      </c>
      <c r="H42" s="29">
        <v>-53935712</v>
      </c>
    </row>
    <row r="43" spans="1:8" s="265" customFormat="1" ht="12.75" customHeight="1">
      <c r="A43" s="346" t="s">
        <v>49</v>
      </c>
      <c r="B43" s="346"/>
      <c r="C43" s="29">
        <v>3676.6582966668893</v>
      </c>
      <c r="D43" s="29">
        <v>3116.5645985062656</v>
      </c>
      <c r="E43" s="29" t="s">
        <v>19</v>
      </c>
      <c r="F43" s="29" t="s">
        <v>19</v>
      </c>
      <c r="G43" s="29" t="s">
        <v>19</v>
      </c>
      <c r="H43" s="29">
        <v>4085576</v>
      </c>
    </row>
    <row r="44" spans="1:8" s="265" customFormat="1" ht="12.75" customHeight="1">
      <c r="A44" s="43"/>
      <c r="B44" s="33" t="s">
        <v>50</v>
      </c>
      <c r="C44" s="29">
        <v>3950.4196100570443</v>
      </c>
      <c r="D44" s="29">
        <v>2198.319119033589</v>
      </c>
      <c r="E44" s="29" t="s">
        <v>19</v>
      </c>
      <c r="F44" s="29" t="s">
        <v>19</v>
      </c>
      <c r="G44" s="29" t="s">
        <v>19</v>
      </c>
      <c r="H44" s="29">
        <v>-263372</v>
      </c>
    </row>
    <row r="45" spans="1:8" s="265" customFormat="1" ht="12.75" customHeight="1">
      <c r="A45" s="43"/>
      <c r="B45" s="33" t="s">
        <v>51</v>
      </c>
      <c r="C45" s="29">
        <v>3308.7053561928615</v>
      </c>
      <c r="D45" s="29">
        <v>4348.027665711745</v>
      </c>
      <c r="E45" s="29" t="s">
        <v>19</v>
      </c>
      <c r="F45" s="29" t="s">
        <v>19</v>
      </c>
      <c r="G45" s="29" t="s">
        <v>19</v>
      </c>
      <c r="H45" s="29">
        <v>4348948</v>
      </c>
    </row>
    <row r="46" spans="1:8" s="265" customFormat="1" ht="12.75" customHeight="1">
      <c r="A46" s="343" t="s">
        <v>53</v>
      </c>
      <c r="B46" s="343"/>
      <c r="C46" s="29">
        <v>3429.580163110709</v>
      </c>
      <c r="D46" s="29">
        <v>3454.0740649300983</v>
      </c>
      <c r="E46" s="29" t="s">
        <v>19</v>
      </c>
      <c r="F46" s="29" t="s">
        <v>19</v>
      </c>
      <c r="G46" s="29" t="s">
        <v>19</v>
      </c>
      <c r="H46" s="29">
        <v>597055</v>
      </c>
    </row>
    <row r="47" spans="1:8" s="265" customFormat="1" ht="12.75" customHeight="1">
      <c r="A47" s="43"/>
      <c r="B47" s="33" t="s">
        <v>54</v>
      </c>
      <c r="C47" s="29">
        <v>3167.534037049982</v>
      </c>
      <c r="D47" s="29">
        <v>5957.457843206811</v>
      </c>
      <c r="E47" s="29" t="s">
        <v>19</v>
      </c>
      <c r="F47" s="29" t="s">
        <v>19</v>
      </c>
      <c r="G47" s="29" t="s">
        <v>19</v>
      </c>
      <c r="H47" s="29">
        <v>1348772</v>
      </c>
    </row>
    <row r="48" spans="1:8" s="265" customFormat="1" ht="12.75" customHeight="1">
      <c r="A48" s="43"/>
      <c r="B48" s="33" t="s">
        <v>55</v>
      </c>
      <c r="C48" s="29">
        <v>2920.926826589492</v>
      </c>
      <c r="D48" s="29">
        <v>2981.638066460815</v>
      </c>
      <c r="E48" s="29" t="s">
        <v>19</v>
      </c>
      <c r="F48" s="29" t="s">
        <v>19</v>
      </c>
      <c r="G48" s="29" t="s">
        <v>19</v>
      </c>
      <c r="H48" s="29">
        <v>2753260</v>
      </c>
    </row>
    <row r="49" spans="1:8" s="265" customFormat="1" ht="12.75" customHeight="1">
      <c r="A49" s="43"/>
      <c r="B49" s="43" t="s">
        <v>56</v>
      </c>
      <c r="C49" s="37">
        <v>3733.1077350032497</v>
      </c>
      <c r="D49" s="37">
        <v>3177.7855832674472</v>
      </c>
      <c r="E49" s="37" t="s">
        <v>19</v>
      </c>
      <c r="F49" s="37" t="s">
        <v>19</v>
      </c>
      <c r="G49" s="37" t="s">
        <v>19</v>
      </c>
      <c r="H49" s="37">
        <v>-3504977</v>
      </c>
    </row>
    <row r="50" spans="1:8" s="265" customFormat="1" ht="12.75" customHeight="1">
      <c r="A50" s="347"/>
      <c r="B50" s="347"/>
      <c r="C50" s="34"/>
      <c r="D50" s="34"/>
      <c r="E50" s="34"/>
      <c r="F50" s="34"/>
      <c r="G50" s="34"/>
      <c r="H50" s="34"/>
    </row>
    <row r="51" spans="1:8" s="264" customFormat="1" ht="12.75" customHeight="1">
      <c r="A51" s="342" t="s">
        <v>57</v>
      </c>
      <c r="B51" s="342"/>
      <c r="C51" s="25">
        <v>4599.85112749308</v>
      </c>
      <c r="D51" s="25">
        <v>3540.4781059346537</v>
      </c>
      <c r="E51" s="25" t="s">
        <v>19</v>
      </c>
      <c r="F51" s="25" t="s">
        <v>19</v>
      </c>
      <c r="G51" s="25" t="s">
        <v>19</v>
      </c>
      <c r="H51" s="25">
        <v>-2585332</v>
      </c>
    </row>
    <row r="52" spans="1:8" s="265" customFormat="1" ht="12.75" customHeight="1">
      <c r="A52" s="343" t="s">
        <v>58</v>
      </c>
      <c r="B52" s="343"/>
      <c r="C52" s="29">
        <v>4745.523844089885</v>
      </c>
      <c r="D52" s="29">
        <v>3705.6281653691276</v>
      </c>
      <c r="E52" s="29" t="s">
        <v>19</v>
      </c>
      <c r="F52" s="29" t="s">
        <v>19</v>
      </c>
      <c r="G52" s="29" t="s">
        <v>19</v>
      </c>
      <c r="H52" s="29">
        <v>142092</v>
      </c>
    </row>
    <row r="53" spans="1:8" s="265" customFormat="1" ht="12.75" customHeight="1">
      <c r="A53" s="343" t="s">
        <v>59</v>
      </c>
      <c r="B53" s="343"/>
      <c r="C53" s="29">
        <v>4446.143870342548</v>
      </c>
      <c r="D53" s="29">
        <v>3824.955724586542</v>
      </c>
      <c r="E53" s="29" t="s">
        <v>19</v>
      </c>
      <c r="F53" s="29" t="s">
        <v>19</v>
      </c>
      <c r="G53" s="29" t="s">
        <v>19</v>
      </c>
      <c r="H53" s="29">
        <v>-2384068</v>
      </c>
    </row>
    <row r="54" spans="1:8" s="265" customFormat="1" ht="12.75" customHeight="1">
      <c r="A54" s="344" t="s">
        <v>60</v>
      </c>
      <c r="B54" s="344"/>
      <c r="C54" s="37">
        <v>5145.5100712954</v>
      </c>
      <c r="D54" s="37">
        <v>543.5533665048541</v>
      </c>
      <c r="E54" s="37" t="s">
        <v>19</v>
      </c>
      <c r="F54" s="37" t="s">
        <v>19</v>
      </c>
      <c r="G54" s="37" t="s">
        <v>19</v>
      </c>
      <c r="H54" s="37">
        <v>-343356</v>
      </c>
    </row>
    <row r="55" spans="1:8" s="265" customFormat="1" ht="12.75" customHeight="1">
      <c r="A55" s="347"/>
      <c r="B55" s="347"/>
      <c r="C55" s="72"/>
      <c r="D55" s="72"/>
      <c r="E55" s="72"/>
      <c r="F55" s="72"/>
      <c r="G55" s="72"/>
      <c r="H55" s="72"/>
    </row>
    <row r="56" spans="1:8" s="265" customFormat="1" ht="12.75" customHeight="1">
      <c r="A56" s="348" t="s">
        <v>61</v>
      </c>
      <c r="B56" s="348"/>
      <c r="C56" s="21">
        <v>4699.633489684099</v>
      </c>
      <c r="D56" s="21">
        <v>3611.767938121634</v>
      </c>
      <c r="E56" s="21" t="s">
        <v>19</v>
      </c>
      <c r="F56" s="21" t="s">
        <v>19</v>
      </c>
      <c r="G56" s="21" t="s">
        <v>19</v>
      </c>
      <c r="H56" s="21">
        <v>-3156587</v>
      </c>
    </row>
    <row r="57" spans="1:8" s="265" customFormat="1" ht="12.75" customHeight="1">
      <c r="A57" s="343" t="s">
        <v>917</v>
      </c>
      <c r="B57" s="343"/>
      <c r="C57" s="29">
        <v>5518.876281100838</v>
      </c>
      <c r="D57" s="29">
        <v>3454.6289290123464</v>
      </c>
      <c r="E57" s="29">
        <v>80</v>
      </c>
      <c r="F57" s="31">
        <v>100.33</v>
      </c>
      <c r="G57" s="29">
        <v>57</v>
      </c>
      <c r="H57" s="29">
        <v>-299430</v>
      </c>
    </row>
    <row r="58" spans="1:8" s="265" customFormat="1" ht="12.75" customHeight="1">
      <c r="A58" s="343" t="s">
        <v>621</v>
      </c>
      <c r="B58" s="343"/>
      <c r="C58" s="29">
        <v>3043.5046252324382</v>
      </c>
      <c r="D58" s="29">
        <v>5421.549730010385</v>
      </c>
      <c r="E58" s="29">
        <v>95</v>
      </c>
      <c r="F58" s="31">
        <v>71.03</v>
      </c>
      <c r="G58" s="29">
        <v>37</v>
      </c>
      <c r="H58" s="29">
        <v>775129</v>
      </c>
    </row>
    <row r="59" spans="1:8" s="265" customFormat="1" ht="12.75" customHeight="1">
      <c r="A59" s="343" t="s">
        <v>918</v>
      </c>
      <c r="B59" s="343"/>
      <c r="C59" s="29">
        <v>7000.333473108478</v>
      </c>
      <c r="D59" s="29">
        <v>-3738.589293527804</v>
      </c>
      <c r="E59" s="29">
        <v>55</v>
      </c>
      <c r="F59" s="31">
        <v>124.13</v>
      </c>
      <c r="G59" s="29">
        <v>70</v>
      </c>
      <c r="H59" s="29">
        <v>-1118485</v>
      </c>
    </row>
    <row r="60" spans="1:8" s="265" customFormat="1" ht="12.75" customHeight="1">
      <c r="A60" s="343" t="s">
        <v>70</v>
      </c>
      <c r="B60" s="343"/>
      <c r="C60" s="29">
        <v>5648.705347687794</v>
      </c>
      <c r="D60" s="29">
        <v>6363.404643186914</v>
      </c>
      <c r="E60" s="29">
        <v>90</v>
      </c>
      <c r="F60" s="31">
        <v>100.26</v>
      </c>
      <c r="G60" s="29">
        <v>57</v>
      </c>
      <c r="H60" s="29">
        <v>-237660</v>
      </c>
    </row>
    <row r="61" spans="1:8" s="265" customFormat="1" ht="12.75" customHeight="1">
      <c r="A61" s="343" t="s">
        <v>919</v>
      </c>
      <c r="B61" s="343"/>
      <c r="C61" s="29">
        <v>3126.545507199449</v>
      </c>
      <c r="D61" s="29">
        <v>5186.655284269272</v>
      </c>
      <c r="E61" s="29">
        <v>80</v>
      </c>
      <c r="F61" s="31">
        <v>93.66</v>
      </c>
      <c r="G61" s="29">
        <v>52</v>
      </c>
      <c r="H61" s="29">
        <v>114837</v>
      </c>
    </row>
    <row r="62" spans="1:8" s="265" customFormat="1" ht="12.75" customHeight="1">
      <c r="A62" s="343" t="s">
        <v>920</v>
      </c>
      <c r="B62" s="343"/>
      <c r="C62" s="29">
        <v>4668.9034941899035</v>
      </c>
      <c r="D62" s="29">
        <v>5438.089880552944</v>
      </c>
      <c r="E62" s="29">
        <v>75</v>
      </c>
      <c r="F62" s="31">
        <v>100.8</v>
      </c>
      <c r="G62" s="29">
        <v>57</v>
      </c>
      <c r="H62" s="29">
        <v>-1865301</v>
      </c>
    </row>
    <row r="63" spans="1:8" s="265" customFormat="1" ht="12.75" customHeight="1">
      <c r="A63" s="343" t="s">
        <v>76</v>
      </c>
      <c r="B63" s="343"/>
      <c r="C63" s="29">
        <v>3129.4070008659505</v>
      </c>
      <c r="D63" s="29">
        <v>1820.6361877955421</v>
      </c>
      <c r="E63" s="29">
        <v>86</v>
      </c>
      <c r="F63" s="31">
        <v>88.96</v>
      </c>
      <c r="G63" s="29">
        <v>49</v>
      </c>
      <c r="H63" s="29">
        <v>476312</v>
      </c>
    </row>
    <row r="64" spans="1:8" s="265" customFormat="1" ht="12.75" customHeight="1">
      <c r="A64" s="343" t="s">
        <v>79</v>
      </c>
      <c r="B64" s="343"/>
      <c r="C64" s="29">
        <v>6155.140127877238</v>
      </c>
      <c r="D64" s="29">
        <v>-121.73741659538052</v>
      </c>
      <c r="E64" s="29">
        <v>65</v>
      </c>
      <c r="F64" s="31">
        <v>100.48</v>
      </c>
      <c r="G64" s="29">
        <v>57</v>
      </c>
      <c r="H64" s="29">
        <v>-97678</v>
      </c>
    </row>
    <row r="65" spans="1:8" s="265" customFormat="1" ht="12.75" customHeight="1">
      <c r="A65" s="343" t="s">
        <v>81</v>
      </c>
      <c r="B65" s="343"/>
      <c r="C65" s="29">
        <v>3060.152403385079</v>
      </c>
      <c r="D65" s="29">
        <v>2627.1831073876615</v>
      </c>
      <c r="E65" s="29">
        <v>85</v>
      </c>
      <c r="F65" s="31">
        <v>81.66</v>
      </c>
      <c r="G65" s="29">
        <v>44</v>
      </c>
      <c r="H65" s="29">
        <v>372911</v>
      </c>
    </row>
    <row r="66" spans="1:8" s="265" customFormat="1" ht="12.75" customHeight="1">
      <c r="A66" s="343" t="s">
        <v>83</v>
      </c>
      <c r="B66" s="343"/>
      <c r="C66" s="29">
        <v>5420.268717042484</v>
      </c>
      <c r="D66" s="29">
        <v>1491.1491405032295</v>
      </c>
      <c r="E66" s="29">
        <v>65</v>
      </c>
      <c r="F66" s="31">
        <v>132.14</v>
      </c>
      <c r="G66" s="29">
        <v>70</v>
      </c>
      <c r="H66" s="29">
        <v>-1480092</v>
      </c>
    </row>
    <row r="67" spans="1:8" s="265" customFormat="1" ht="12.75" customHeight="1">
      <c r="A67" s="344" t="s">
        <v>85</v>
      </c>
      <c r="B67" s="344"/>
      <c r="C67" s="37">
        <v>4084.3804877199564</v>
      </c>
      <c r="D67" s="37">
        <v>445.4091406482312</v>
      </c>
      <c r="E67" s="37">
        <v>87</v>
      </c>
      <c r="F67" s="39">
        <v>97.1</v>
      </c>
      <c r="G67" s="37">
        <v>55</v>
      </c>
      <c r="H67" s="37">
        <v>202870</v>
      </c>
    </row>
    <row r="68" spans="1:8" s="265" customFormat="1" ht="12.75" customHeight="1">
      <c r="A68" s="347"/>
      <c r="B68" s="347"/>
      <c r="C68" s="34"/>
      <c r="D68" s="34"/>
      <c r="E68" s="34"/>
      <c r="F68" s="46"/>
      <c r="G68" s="34"/>
      <c r="H68" s="34"/>
    </row>
    <row r="69" spans="1:8" s="265" customFormat="1" ht="12.75" customHeight="1">
      <c r="A69" s="342" t="s">
        <v>86</v>
      </c>
      <c r="B69" s="342"/>
      <c r="C69" s="25">
        <v>5450.435497819266</v>
      </c>
      <c r="D69" s="25">
        <v>5878.265085615986</v>
      </c>
      <c r="E69" s="25" t="s">
        <v>19</v>
      </c>
      <c r="F69" s="27" t="s">
        <v>19</v>
      </c>
      <c r="G69" s="25" t="s">
        <v>19</v>
      </c>
      <c r="H69" s="25">
        <v>-48980272</v>
      </c>
    </row>
    <row r="70" spans="1:8" s="265" customFormat="1" ht="12.75" customHeight="1">
      <c r="A70" s="343" t="s">
        <v>795</v>
      </c>
      <c r="B70" s="343"/>
      <c r="C70" s="29">
        <v>3593.862153821677</v>
      </c>
      <c r="D70" s="29">
        <v>4366.685539305302</v>
      </c>
      <c r="E70" s="29">
        <v>82</v>
      </c>
      <c r="F70" s="31">
        <v>91.32</v>
      </c>
      <c r="G70" s="29">
        <v>51</v>
      </c>
      <c r="H70" s="29">
        <v>250539</v>
      </c>
    </row>
    <row r="71" spans="1:8" s="265" customFormat="1" ht="12.75" customHeight="1">
      <c r="A71" s="343" t="s">
        <v>796</v>
      </c>
      <c r="B71" s="343"/>
      <c r="C71" s="29">
        <v>3001.5139295977015</v>
      </c>
      <c r="D71" s="29">
        <v>6407.154804347825</v>
      </c>
      <c r="E71" s="29">
        <v>90</v>
      </c>
      <c r="F71" s="31">
        <v>72.77</v>
      </c>
      <c r="G71" s="29">
        <v>39</v>
      </c>
      <c r="H71" s="29">
        <v>777996</v>
      </c>
    </row>
    <row r="72" spans="1:8" s="265" customFormat="1" ht="12.75" customHeight="1">
      <c r="A72" s="343" t="s">
        <v>89</v>
      </c>
      <c r="B72" s="343"/>
      <c r="C72" s="29">
        <v>3199.2341223404255</v>
      </c>
      <c r="D72" s="29">
        <v>5453.458050847456</v>
      </c>
      <c r="E72" s="29">
        <v>90</v>
      </c>
      <c r="F72" s="31">
        <v>75.43</v>
      </c>
      <c r="G72" s="29">
        <v>40</v>
      </c>
      <c r="H72" s="29">
        <v>64101</v>
      </c>
    </row>
    <row r="73" spans="1:8" s="265" customFormat="1" ht="12.75" customHeight="1">
      <c r="A73" s="343" t="s">
        <v>90</v>
      </c>
      <c r="B73" s="343"/>
      <c r="C73" s="29">
        <v>2821.15706824118</v>
      </c>
      <c r="D73" s="29">
        <v>3653.48023326572</v>
      </c>
      <c r="E73" s="29">
        <v>95</v>
      </c>
      <c r="F73" s="31">
        <v>68.82</v>
      </c>
      <c r="G73" s="29">
        <v>36</v>
      </c>
      <c r="H73" s="29">
        <v>871464</v>
      </c>
    </row>
    <row r="74" spans="1:8" s="265" customFormat="1" ht="12.75" customHeight="1">
      <c r="A74" s="343" t="s">
        <v>91</v>
      </c>
      <c r="B74" s="343"/>
      <c r="C74" s="29">
        <v>3332.427558528428</v>
      </c>
      <c r="D74" s="29">
        <v>3067.1084353741476</v>
      </c>
      <c r="E74" s="29">
        <v>100</v>
      </c>
      <c r="F74" s="31">
        <v>67.85</v>
      </c>
      <c r="G74" s="29">
        <v>35</v>
      </c>
      <c r="H74" s="29">
        <v>187577</v>
      </c>
    </row>
    <row r="75" spans="1:8" s="265" customFormat="1" ht="12.75" customHeight="1">
      <c r="A75" s="343" t="s">
        <v>797</v>
      </c>
      <c r="B75" s="343"/>
      <c r="C75" s="29">
        <v>4118.605935275081</v>
      </c>
      <c r="D75" s="29">
        <v>4140.480123537061</v>
      </c>
      <c r="E75" s="29">
        <v>85</v>
      </c>
      <c r="F75" s="31">
        <v>99.91</v>
      </c>
      <c r="G75" s="29">
        <v>57</v>
      </c>
      <c r="H75" s="29">
        <v>0</v>
      </c>
    </row>
    <row r="76" spans="1:8" s="265" customFormat="1" ht="12.75" customHeight="1">
      <c r="A76" s="343" t="s">
        <v>94</v>
      </c>
      <c r="B76" s="343"/>
      <c r="C76" s="29">
        <v>2899.351587561375</v>
      </c>
      <c r="D76" s="29">
        <v>2393.936887417219</v>
      </c>
      <c r="E76" s="29">
        <v>100</v>
      </c>
      <c r="F76" s="31">
        <v>69.73</v>
      </c>
      <c r="G76" s="29">
        <v>36</v>
      </c>
      <c r="H76" s="29">
        <v>626149</v>
      </c>
    </row>
    <row r="77" spans="1:8" s="265" customFormat="1" ht="12.75" customHeight="1">
      <c r="A77" s="343" t="s">
        <v>96</v>
      </c>
      <c r="B77" s="343"/>
      <c r="C77" s="29">
        <v>4977.908878856283</v>
      </c>
      <c r="D77" s="29">
        <v>2472.3102566009675</v>
      </c>
      <c r="E77" s="29">
        <v>57</v>
      </c>
      <c r="F77" s="31">
        <v>162.02</v>
      </c>
      <c r="G77" s="29">
        <v>70</v>
      </c>
      <c r="H77" s="29">
        <v>-4222982</v>
      </c>
    </row>
    <row r="78" spans="1:8" s="265" customFormat="1" ht="12.75" customHeight="1">
      <c r="A78" s="343" t="s">
        <v>98</v>
      </c>
      <c r="B78" s="343"/>
      <c r="C78" s="29">
        <v>4746.486094085433</v>
      </c>
      <c r="D78" s="29">
        <v>5234.448291139241</v>
      </c>
      <c r="E78" s="29">
        <v>69</v>
      </c>
      <c r="F78" s="31">
        <v>125.25</v>
      </c>
      <c r="G78" s="29">
        <v>70</v>
      </c>
      <c r="H78" s="29">
        <v>-384260</v>
      </c>
    </row>
    <row r="79" spans="1:8" s="265" customFormat="1" ht="12.75" customHeight="1">
      <c r="A79" s="343" t="s">
        <v>837</v>
      </c>
      <c r="B79" s="343"/>
      <c r="C79" s="29">
        <v>4193.041154684096</v>
      </c>
      <c r="D79" s="29">
        <v>3159.9189135254983</v>
      </c>
      <c r="E79" s="29">
        <v>82</v>
      </c>
      <c r="F79" s="31">
        <v>87.46</v>
      </c>
      <c r="G79" s="29">
        <v>48</v>
      </c>
      <c r="H79" s="29">
        <v>0</v>
      </c>
    </row>
    <row r="80" spans="1:8" s="265" customFormat="1" ht="12.75" customHeight="1">
      <c r="A80" s="343" t="s">
        <v>101</v>
      </c>
      <c r="B80" s="343"/>
      <c r="C80" s="29">
        <v>3710.7711855670104</v>
      </c>
      <c r="D80" s="29">
        <v>5857.636018396846</v>
      </c>
      <c r="E80" s="29">
        <v>95</v>
      </c>
      <c r="F80" s="31">
        <v>81.86</v>
      </c>
      <c r="G80" s="29">
        <v>45</v>
      </c>
      <c r="H80" s="29">
        <v>81467</v>
      </c>
    </row>
    <row r="81" spans="1:8" s="265" customFormat="1" ht="12.75" customHeight="1">
      <c r="A81" s="343" t="s">
        <v>869</v>
      </c>
      <c r="B81" s="343"/>
      <c r="C81" s="29">
        <v>4624.4462890625</v>
      </c>
      <c r="D81" s="29">
        <v>-868.1358579881665</v>
      </c>
      <c r="E81" s="29">
        <v>65</v>
      </c>
      <c r="F81" s="31">
        <v>453.87</v>
      </c>
      <c r="G81" s="29">
        <v>70</v>
      </c>
      <c r="H81" s="29">
        <v>-5988364</v>
      </c>
    </row>
    <row r="82" spans="1:8" s="265" customFormat="1" ht="12.75" customHeight="1">
      <c r="A82" s="343" t="s">
        <v>105</v>
      </c>
      <c r="B82" s="343"/>
      <c r="C82" s="29">
        <v>4390.641567911351</v>
      </c>
      <c r="D82" s="29">
        <v>3782.786433536055</v>
      </c>
      <c r="E82" s="29">
        <v>78</v>
      </c>
      <c r="F82" s="31">
        <v>96.01</v>
      </c>
      <c r="G82" s="29">
        <v>54</v>
      </c>
      <c r="H82" s="29">
        <v>0</v>
      </c>
    </row>
    <row r="83" spans="1:8" s="265" customFormat="1" ht="12.75" customHeight="1">
      <c r="A83" s="343" t="s">
        <v>106</v>
      </c>
      <c r="B83" s="343"/>
      <c r="C83" s="29">
        <v>3037.301917725277</v>
      </c>
      <c r="D83" s="29">
        <v>5469.277262768318</v>
      </c>
      <c r="E83" s="29">
        <v>94</v>
      </c>
      <c r="F83" s="31">
        <v>75.11</v>
      </c>
      <c r="G83" s="29">
        <v>40</v>
      </c>
      <c r="H83" s="29">
        <v>4182433</v>
      </c>
    </row>
    <row r="84" spans="1:8" s="265" customFormat="1" ht="12.75" customHeight="1">
      <c r="A84" s="343" t="s">
        <v>110</v>
      </c>
      <c r="B84" s="343"/>
      <c r="C84" s="29">
        <v>2862.9997229321566</v>
      </c>
      <c r="D84" s="29">
        <v>2961.2055419459207</v>
      </c>
      <c r="E84" s="29">
        <v>85</v>
      </c>
      <c r="F84" s="31">
        <v>85.74</v>
      </c>
      <c r="G84" s="29">
        <v>47</v>
      </c>
      <c r="H84" s="29">
        <v>493185</v>
      </c>
    </row>
    <row r="85" spans="1:8" s="265" customFormat="1" ht="12.75" customHeight="1">
      <c r="A85" s="343" t="s">
        <v>798</v>
      </c>
      <c r="B85" s="343"/>
      <c r="C85" s="29">
        <v>9815.879280606718</v>
      </c>
      <c r="D85" s="29">
        <v>2923.323729365769</v>
      </c>
      <c r="E85" s="29">
        <v>60</v>
      </c>
      <c r="F85" s="31">
        <v>164.34</v>
      </c>
      <c r="G85" s="29">
        <v>70</v>
      </c>
      <c r="H85" s="29">
        <v>-7281971</v>
      </c>
    </row>
    <row r="86" spans="1:8" s="265" customFormat="1" ht="12.75" customHeight="1">
      <c r="A86" s="343" t="s">
        <v>799</v>
      </c>
      <c r="B86" s="343"/>
      <c r="C86" s="29">
        <v>6426.7922471910115</v>
      </c>
      <c r="D86" s="29">
        <v>4065.395172744723</v>
      </c>
      <c r="E86" s="29">
        <v>75</v>
      </c>
      <c r="F86" s="31">
        <v>119.92</v>
      </c>
      <c r="G86" s="29">
        <v>70</v>
      </c>
      <c r="H86" s="29">
        <v>-384303</v>
      </c>
    </row>
    <row r="87" spans="1:8" s="265" customFormat="1" ht="12.75" customHeight="1">
      <c r="A87" s="343" t="s">
        <v>800</v>
      </c>
      <c r="B87" s="343"/>
      <c r="C87" s="29">
        <v>4972.734226441632</v>
      </c>
      <c r="D87" s="29">
        <v>1214.5699372384938</v>
      </c>
      <c r="E87" s="29">
        <v>65</v>
      </c>
      <c r="F87" s="31">
        <v>124.46</v>
      </c>
      <c r="G87" s="29">
        <v>70</v>
      </c>
      <c r="H87" s="29">
        <v>-383314</v>
      </c>
    </row>
    <row r="88" spans="1:8" s="265" customFormat="1" ht="12.75" customHeight="1">
      <c r="A88" s="343" t="s">
        <v>921</v>
      </c>
      <c r="B88" s="343"/>
      <c r="C88" s="29">
        <v>2953.9618053097342</v>
      </c>
      <c r="D88" s="29">
        <v>5949.778148788927</v>
      </c>
      <c r="E88" s="29">
        <v>100</v>
      </c>
      <c r="F88" s="31">
        <v>70.01</v>
      </c>
      <c r="G88" s="29">
        <v>37</v>
      </c>
      <c r="H88" s="29">
        <v>450762</v>
      </c>
    </row>
    <row r="89" spans="1:8" s="265" customFormat="1" ht="12.75" customHeight="1">
      <c r="A89" s="343" t="s">
        <v>119</v>
      </c>
      <c r="B89" s="343"/>
      <c r="C89" s="29">
        <v>5667.3542548596115</v>
      </c>
      <c r="D89" s="29">
        <v>4486.287651991613</v>
      </c>
      <c r="E89" s="29">
        <v>75</v>
      </c>
      <c r="F89" s="31">
        <v>115.87</v>
      </c>
      <c r="G89" s="29">
        <v>67</v>
      </c>
      <c r="H89" s="29">
        <v>-201922</v>
      </c>
    </row>
    <row r="90" spans="1:8" s="265" customFormat="1" ht="12.75" customHeight="1">
      <c r="A90" s="343" t="s">
        <v>801</v>
      </c>
      <c r="B90" s="343"/>
      <c r="C90" s="29">
        <v>3722.3328654545458</v>
      </c>
      <c r="D90" s="29">
        <v>3254.845923473142</v>
      </c>
      <c r="E90" s="29">
        <v>80</v>
      </c>
      <c r="F90" s="31">
        <v>104.82</v>
      </c>
      <c r="G90" s="29">
        <v>60</v>
      </c>
      <c r="H90" s="29">
        <v>0</v>
      </c>
    </row>
    <row r="91" spans="1:8" s="265" customFormat="1" ht="12.75" customHeight="1">
      <c r="A91" s="343" t="s">
        <v>870</v>
      </c>
      <c r="B91" s="343"/>
      <c r="C91" s="29">
        <v>3534.559256988853</v>
      </c>
      <c r="D91" s="29">
        <v>5761.59303423849</v>
      </c>
      <c r="E91" s="29">
        <v>90</v>
      </c>
      <c r="F91" s="31">
        <v>83.13</v>
      </c>
      <c r="G91" s="29">
        <v>45</v>
      </c>
      <c r="H91" s="29">
        <v>234037</v>
      </c>
    </row>
    <row r="92" spans="1:8" s="265" customFormat="1" ht="12.75" customHeight="1">
      <c r="A92" s="343" t="s">
        <v>124</v>
      </c>
      <c r="B92" s="343"/>
      <c r="C92" s="29">
        <v>6536.773662727332</v>
      </c>
      <c r="D92" s="29">
        <v>10151.853246569846</v>
      </c>
      <c r="E92" s="29">
        <v>77</v>
      </c>
      <c r="F92" s="31">
        <v>129.17</v>
      </c>
      <c r="G92" s="29">
        <v>70</v>
      </c>
      <c r="H92" s="29">
        <v>-28234784</v>
      </c>
    </row>
    <row r="93" spans="1:8" s="265" customFormat="1" ht="12.75" customHeight="1">
      <c r="A93" s="343" t="s">
        <v>863</v>
      </c>
      <c r="B93" s="343"/>
      <c r="C93" s="29">
        <v>3854.7708777094795</v>
      </c>
      <c r="D93" s="29">
        <v>888.4855437500005</v>
      </c>
      <c r="E93" s="29">
        <v>75</v>
      </c>
      <c r="F93" s="31">
        <v>92.72</v>
      </c>
      <c r="G93" s="29">
        <v>52</v>
      </c>
      <c r="H93" s="29">
        <v>0</v>
      </c>
    </row>
    <row r="94" spans="1:8" s="265" customFormat="1" ht="12.75" customHeight="1">
      <c r="A94" s="343" t="s">
        <v>802</v>
      </c>
      <c r="B94" s="343"/>
      <c r="C94" s="29">
        <v>9935.039869731801</v>
      </c>
      <c r="D94" s="29">
        <v>-9553.645775193796</v>
      </c>
      <c r="E94" s="29">
        <v>65</v>
      </c>
      <c r="F94" s="31">
        <v>241.83</v>
      </c>
      <c r="G94" s="29">
        <v>70</v>
      </c>
      <c r="H94" s="29">
        <v>-2653870</v>
      </c>
    </row>
    <row r="95" spans="1:8" s="265" customFormat="1" ht="12.75" customHeight="1">
      <c r="A95" s="343" t="s">
        <v>128</v>
      </c>
      <c r="B95" s="343"/>
      <c r="C95" s="29">
        <v>4301.416114090688</v>
      </c>
      <c r="D95" s="29">
        <v>4612.086882971938</v>
      </c>
      <c r="E95" s="29">
        <v>77</v>
      </c>
      <c r="F95" s="31">
        <v>116.84</v>
      </c>
      <c r="G95" s="29">
        <v>68</v>
      </c>
      <c r="H95" s="29">
        <v>-264783</v>
      </c>
    </row>
    <row r="96" spans="1:8" s="265" customFormat="1" ht="12.75" customHeight="1">
      <c r="A96" s="343" t="s">
        <v>130</v>
      </c>
      <c r="B96" s="343"/>
      <c r="C96" s="29">
        <v>4156.206813242442</v>
      </c>
      <c r="D96" s="29">
        <v>2493.217950819672</v>
      </c>
      <c r="E96" s="29">
        <v>70</v>
      </c>
      <c r="F96" s="31">
        <v>109.45</v>
      </c>
      <c r="G96" s="29">
        <v>63</v>
      </c>
      <c r="H96" s="29">
        <v>-55975</v>
      </c>
    </row>
    <row r="97" spans="1:8" s="265" customFormat="1" ht="12.75" customHeight="1">
      <c r="A97" s="343" t="s">
        <v>922</v>
      </c>
      <c r="B97" s="343"/>
      <c r="C97" s="29">
        <v>5942.117668845315</v>
      </c>
      <c r="D97" s="29">
        <v>6497.222472963227</v>
      </c>
      <c r="E97" s="29">
        <v>60</v>
      </c>
      <c r="F97" s="31">
        <v>132.3</v>
      </c>
      <c r="G97" s="29">
        <v>70</v>
      </c>
      <c r="H97" s="29">
        <v>-882446</v>
      </c>
    </row>
    <row r="98" spans="1:8" s="265" customFormat="1" ht="12.75" customHeight="1">
      <c r="A98" s="343" t="s">
        <v>132</v>
      </c>
      <c r="B98" s="343"/>
      <c r="C98" s="29">
        <v>2529.1388643533123</v>
      </c>
      <c r="D98" s="29">
        <v>4827.20638888889</v>
      </c>
      <c r="E98" s="29">
        <v>100</v>
      </c>
      <c r="F98" s="31">
        <v>63.79</v>
      </c>
      <c r="G98" s="29">
        <v>33</v>
      </c>
      <c r="H98" s="29">
        <v>425208</v>
      </c>
    </row>
    <row r="99" spans="1:8" s="265" customFormat="1" ht="12.75" customHeight="1">
      <c r="A99" s="343" t="s">
        <v>622</v>
      </c>
      <c r="B99" s="343"/>
      <c r="C99" s="29">
        <v>2734.7507813900015</v>
      </c>
      <c r="D99" s="29">
        <v>1987.8170981256885</v>
      </c>
      <c r="E99" s="29">
        <v>92</v>
      </c>
      <c r="F99" s="31">
        <v>75.96</v>
      </c>
      <c r="G99" s="29">
        <v>41</v>
      </c>
      <c r="H99" s="29">
        <v>2361287</v>
      </c>
    </row>
    <row r="100" spans="1:8" s="265" customFormat="1" ht="12.75" customHeight="1">
      <c r="A100" s="343" t="s">
        <v>134</v>
      </c>
      <c r="B100" s="343"/>
      <c r="C100" s="29">
        <v>8334.618503496504</v>
      </c>
      <c r="D100" s="29">
        <v>-5442.858051771117</v>
      </c>
      <c r="E100" s="29">
        <v>80</v>
      </c>
      <c r="F100" s="31">
        <v>171.78</v>
      </c>
      <c r="G100" s="29">
        <v>70</v>
      </c>
      <c r="H100" s="29">
        <v>-756918</v>
      </c>
    </row>
    <row r="101" spans="1:8" s="265" customFormat="1" ht="12.75" customHeight="1">
      <c r="A101" s="343" t="s">
        <v>135</v>
      </c>
      <c r="B101" s="343"/>
      <c r="C101" s="29">
        <v>6216.498506172839</v>
      </c>
      <c r="D101" s="29">
        <v>3290.8040533672183</v>
      </c>
      <c r="E101" s="29">
        <v>75</v>
      </c>
      <c r="F101" s="31">
        <v>119.67</v>
      </c>
      <c r="G101" s="29">
        <v>70</v>
      </c>
      <c r="H101" s="29">
        <v>-253131</v>
      </c>
    </row>
    <row r="102" spans="1:8" s="265" customFormat="1" ht="12.75" customHeight="1">
      <c r="A102" s="343" t="s">
        <v>136</v>
      </c>
      <c r="B102" s="343"/>
      <c r="C102" s="29">
        <v>4202.154969135802</v>
      </c>
      <c r="D102" s="29">
        <v>1230.4054037267097</v>
      </c>
      <c r="E102" s="29">
        <v>90</v>
      </c>
      <c r="F102" s="31">
        <v>94.73</v>
      </c>
      <c r="G102" s="29">
        <v>53</v>
      </c>
      <c r="H102" s="29">
        <v>0</v>
      </c>
    </row>
    <row r="103" spans="1:8" s="265" customFormat="1" ht="12.75" customHeight="1">
      <c r="A103" s="343" t="s">
        <v>137</v>
      </c>
      <c r="B103" s="343"/>
      <c r="C103" s="29">
        <v>2852.564086538462</v>
      </c>
      <c r="D103" s="29">
        <v>964.3945676004857</v>
      </c>
      <c r="E103" s="29">
        <v>95</v>
      </c>
      <c r="F103" s="31">
        <v>70.9</v>
      </c>
      <c r="G103" s="29">
        <v>37</v>
      </c>
      <c r="H103" s="29">
        <v>687114</v>
      </c>
    </row>
    <row r="104" spans="1:8" s="265" customFormat="1" ht="12.75" customHeight="1">
      <c r="A104" s="343" t="s">
        <v>923</v>
      </c>
      <c r="B104" s="343"/>
      <c r="C104" s="29">
        <v>4752.9600250295025</v>
      </c>
      <c r="D104" s="29">
        <v>1691.145337341349</v>
      </c>
      <c r="E104" s="29">
        <v>70</v>
      </c>
      <c r="F104" s="31">
        <v>115.69</v>
      </c>
      <c r="G104" s="29">
        <v>67</v>
      </c>
      <c r="H104" s="29">
        <v>0</v>
      </c>
    </row>
    <row r="105" spans="1:8" s="265" customFormat="1" ht="12.75" customHeight="1">
      <c r="A105" s="343" t="s">
        <v>139</v>
      </c>
      <c r="B105" s="343"/>
      <c r="C105" s="29">
        <v>10368.543088484777</v>
      </c>
      <c r="D105" s="29">
        <v>575.6501671245414</v>
      </c>
      <c r="E105" s="29">
        <v>62</v>
      </c>
      <c r="F105" s="31">
        <v>181.73</v>
      </c>
      <c r="G105" s="29">
        <v>70</v>
      </c>
      <c r="H105" s="29">
        <v>-6879341</v>
      </c>
    </row>
    <row r="106" spans="1:8" s="265" customFormat="1" ht="12.75" customHeight="1">
      <c r="A106" s="343" t="s">
        <v>140</v>
      </c>
      <c r="B106" s="343"/>
      <c r="C106" s="29">
        <v>3145.12882013634</v>
      </c>
      <c r="D106" s="29">
        <v>2425.692987707109</v>
      </c>
      <c r="E106" s="29">
        <v>85</v>
      </c>
      <c r="F106" s="31">
        <v>101.13</v>
      </c>
      <c r="G106" s="29">
        <v>57</v>
      </c>
      <c r="H106" s="29">
        <v>166515</v>
      </c>
    </row>
    <row r="107" spans="1:8" s="265" customFormat="1" ht="12.75" customHeight="1">
      <c r="A107" s="343" t="s">
        <v>142</v>
      </c>
      <c r="B107" s="343"/>
      <c r="C107" s="29">
        <v>7601.487706422018</v>
      </c>
      <c r="D107" s="29">
        <v>-1821.8924757595346</v>
      </c>
      <c r="E107" s="29">
        <v>56</v>
      </c>
      <c r="F107" s="31">
        <v>146.93</v>
      </c>
      <c r="G107" s="29">
        <v>70</v>
      </c>
      <c r="H107" s="29">
        <v>-1700905</v>
      </c>
    </row>
    <row r="108" spans="1:8" s="265" customFormat="1" ht="12.75" customHeight="1">
      <c r="A108" s="343" t="s">
        <v>924</v>
      </c>
      <c r="B108" s="343"/>
      <c r="C108" s="29">
        <v>3279.0645825966903</v>
      </c>
      <c r="D108" s="29">
        <v>6377.0184472511155</v>
      </c>
      <c r="E108" s="29">
        <v>87</v>
      </c>
      <c r="F108" s="31">
        <v>84.76</v>
      </c>
      <c r="G108" s="29">
        <v>47</v>
      </c>
      <c r="H108" s="29">
        <v>170766</v>
      </c>
    </row>
    <row r="109" spans="1:8" s="265" customFormat="1" ht="12.75" customHeight="1">
      <c r="A109" s="343" t="s">
        <v>146</v>
      </c>
      <c r="B109" s="343"/>
      <c r="C109" s="29">
        <v>4897.290307708049</v>
      </c>
      <c r="D109" s="29">
        <v>1436.9485083370894</v>
      </c>
      <c r="E109" s="29">
        <v>75</v>
      </c>
      <c r="F109" s="31">
        <v>118.97</v>
      </c>
      <c r="G109" s="29">
        <v>69</v>
      </c>
      <c r="H109" s="29">
        <v>-162549</v>
      </c>
    </row>
    <row r="110" spans="1:8" s="265" customFormat="1" ht="12.75" customHeight="1">
      <c r="A110" s="343" t="s">
        <v>804</v>
      </c>
      <c r="B110" s="343"/>
      <c r="C110" s="29">
        <v>5670.353934604905</v>
      </c>
      <c r="D110" s="29">
        <v>251.28084272678407</v>
      </c>
      <c r="E110" s="29">
        <v>60</v>
      </c>
      <c r="F110" s="31">
        <v>131.32</v>
      </c>
      <c r="G110" s="29">
        <v>70</v>
      </c>
      <c r="H110" s="29">
        <v>-965393</v>
      </c>
    </row>
    <row r="111" spans="1:8" s="265" customFormat="1" ht="12.75" customHeight="1">
      <c r="A111" s="343" t="s">
        <v>925</v>
      </c>
      <c r="B111" s="343"/>
      <c r="C111" s="29">
        <v>2714.039478626449</v>
      </c>
      <c r="D111" s="29">
        <v>3570.0878027343756</v>
      </c>
      <c r="E111" s="29">
        <v>85</v>
      </c>
      <c r="F111" s="31">
        <v>82.98</v>
      </c>
      <c r="G111" s="29">
        <v>45</v>
      </c>
      <c r="H111" s="29">
        <v>613211</v>
      </c>
    </row>
    <row r="112" spans="1:8" s="265" customFormat="1" ht="12.75" customHeight="1">
      <c r="A112" s="343" t="s">
        <v>931</v>
      </c>
      <c r="B112" s="343"/>
      <c r="C112" s="29">
        <v>2745.7568720379145</v>
      </c>
      <c r="D112" s="29">
        <v>1620.0906238125397</v>
      </c>
      <c r="E112" s="29" t="s">
        <v>19</v>
      </c>
      <c r="F112" s="31" t="s">
        <v>19</v>
      </c>
      <c r="G112" s="29" t="s">
        <v>19</v>
      </c>
      <c r="H112" s="29">
        <v>630892</v>
      </c>
    </row>
    <row r="113" spans="1:8" s="265" customFormat="1" ht="12.75" customHeight="1">
      <c r="A113" s="343" t="s">
        <v>938</v>
      </c>
      <c r="B113" s="343"/>
      <c r="C113" s="29">
        <v>3514.5663889616485</v>
      </c>
      <c r="D113" s="29">
        <v>1827.5494466800808</v>
      </c>
      <c r="E113" s="29" t="s">
        <v>19</v>
      </c>
      <c r="F113" s="31" t="s">
        <v>19</v>
      </c>
      <c r="G113" s="29" t="s">
        <v>19</v>
      </c>
      <c r="H113" s="29">
        <v>84051</v>
      </c>
    </row>
    <row r="114" spans="1:8" s="265" customFormat="1" ht="12.75" customHeight="1">
      <c r="A114" s="343" t="s">
        <v>805</v>
      </c>
      <c r="B114" s="343"/>
      <c r="C114" s="29">
        <v>4932.841012006861</v>
      </c>
      <c r="D114" s="29">
        <v>6385.590701168614</v>
      </c>
      <c r="E114" s="29">
        <v>80</v>
      </c>
      <c r="F114" s="31">
        <v>97.74</v>
      </c>
      <c r="G114" s="29">
        <v>55</v>
      </c>
      <c r="H114" s="29">
        <v>-25719</v>
      </c>
    </row>
    <row r="115" spans="1:8" s="265" customFormat="1" ht="12.75" customHeight="1">
      <c r="A115" s="343" t="s">
        <v>806</v>
      </c>
      <c r="B115" s="343"/>
      <c r="C115" s="29">
        <v>3724.632638203096</v>
      </c>
      <c r="D115" s="29">
        <v>1746.0445023948903</v>
      </c>
      <c r="E115" s="29">
        <v>85</v>
      </c>
      <c r="F115" s="31">
        <v>107.51</v>
      </c>
      <c r="G115" s="29">
        <v>62</v>
      </c>
      <c r="H115" s="29">
        <v>-118373</v>
      </c>
    </row>
    <row r="116" spans="1:8" s="265" customFormat="1" ht="12.75" customHeight="1">
      <c r="A116" s="349" t="s">
        <v>155</v>
      </c>
      <c r="B116" s="349"/>
      <c r="C116" s="37">
        <v>8471.84535962877</v>
      </c>
      <c r="D116" s="37">
        <v>5963.641042654023</v>
      </c>
      <c r="E116" s="37">
        <v>65</v>
      </c>
      <c r="F116" s="39">
        <v>194.55</v>
      </c>
      <c r="G116" s="37">
        <v>70</v>
      </c>
      <c r="H116" s="37">
        <v>-537723</v>
      </c>
    </row>
    <row r="117" spans="1:8" s="265" customFormat="1" ht="12.75" customHeight="1">
      <c r="A117" s="347"/>
      <c r="B117" s="347"/>
      <c r="C117" s="34"/>
      <c r="D117" s="34"/>
      <c r="E117" s="34"/>
      <c r="F117" s="46"/>
      <c r="G117" s="34"/>
      <c r="H117" s="34"/>
    </row>
    <row r="118" spans="1:8" s="265" customFormat="1" ht="12.75" customHeight="1">
      <c r="A118" s="342" t="s">
        <v>157</v>
      </c>
      <c r="B118" s="342"/>
      <c r="C118" s="25">
        <v>3561.8679367765253</v>
      </c>
      <c r="D118" s="25">
        <v>3941.7542539279325</v>
      </c>
      <c r="E118" s="25" t="s">
        <v>19</v>
      </c>
      <c r="F118" s="27" t="s">
        <v>19</v>
      </c>
      <c r="G118" s="25" t="s">
        <v>19</v>
      </c>
      <c r="H118" s="25">
        <v>9556132</v>
      </c>
    </row>
    <row r="119" spans="1:8" s="265" customFormat="1" ht="12.75" customHeight="1">
      <c r="A119" s="343" t="s">
        <v>158</v>
      </c>
      <c r="B119" s="343"/>
      <c r="C119" s="29">
        <v>5508.404656314446</v>
      </c>
      <c r="D119" s="29">
        <v>2725.4898865682385</v>
      </c>
      <c r="E119" s="29">
        <v>75</v>
      </c>
      <c r="F119" s="31">
        <v>118.12</v>
      </c>
      <c r="G119" s="29">
        <v>69</v>
      </c>
      <c r="H119" s="29">
        <v>-1580245</v>
      </c>
    </row>
    <row r="120" spans="1:8" s="265" customFormat="1" ht="12.75" customHeight="1">
      <c r="A120" s="343" t="s">
        <v>161</v>
      </c>
      <c r="B120" s="343"/>
      <c r="C120" s="29">
        <v>4825.771862085417</v>
      </c>
      <c r="D120" s="29">
        <v>10299.170458333336</v>
      </c>
      <c r="E120" s="29">
        <v>78</v>
      </c>
      <c r="F120" s="31">
        <v>105.91</v>
      </c>
      <c r="G120" s="29">
        <v>61</v>
      </c>
      <c r="H120" s="29">
        <v>-69538</v>
      </c>
    </row>
    <row r="121" spans="1:8" s="265" customFormat="1" ht="12.75" customHeight="1">
      <c r="A121" s="343" t="s">
        <v>162</v>
      </c>
      <c r="B121" s="343"/>
      <c r="C121" s="29">
        <v>4864.798318584071</v>
      </c>
      <c r="D121" s="29">
        <v>6070.9315905044505</v>
      </c>
      <c r="E121" s="29">
        <v>85</v>
      </c>
      <c r="F121" s="31">
        <v>100.83</v>
      </c>
      <c r="G121" s="29">
        <v>57</v>
      </c>
      <c r="H121" s="29">
        <v>-216279</v>
      </c>
    </row>
    <row r="122" spans="1:8" s="265" customFormat="1" ht="12.75" customHeight="1">
      <c r="A122" s="343" t="s">
        <v>624</v>
      </c>
      <c r="B122" s="343"/>
      <c r="C122" s="29">
        <v>2975.750343915344</v>
      </c>
      <c r="D122" s="29">
        <v>5638.367867841411</v>
      </c>
      <c r="E122" s="29">
        <v>95</v>
      </c>
      <c r="F122" s="31">
        <v>64.21</v>
      </c>
      <c r="G122" s="29">
        <v>33</v>
      </c>
      <c r="H122" s="29">
        <v>890767</v>
      </c>
    </row>
    <row r="123" spans="1:8" s="265" customFormat="1" ht="12.75" customHeight="1">
      <c r="A123" s="343" t="s">
        <v>626</v>
      </c>
      <c r="B123" s="343"/>
      <c r="C123" s="29">
        <v>2975.0749047752693</v>
      </c>
      <c r="D123" s="29">
        <v>869.5384028776978</v>
      </c>
      <c r="E123" s="29">
        <v>90</v>
      </c>
      <c r="F123" s="31">
        <v>79.31</v>
      </c>
      <c r="G123" s="29">
        <v>43</v>
      </c>
      <c r="H123" s="29">
        <v>1653929</v>
      </c>
    </row>
    <row r="124" spans="1:8" s="265" customFormat="1" ht="12.75" customHeight="1">
      <c r="A124" s="343" t="s">
        <v>926</v>
      </c>
      <c r="B124" s="343"/>
      <c r="C124" s="29">
        <v>3216.034098035769</v>
      </c>
      <c r="D124" s="29">
        <v>8272.558018593842</v>
      </c>
      <c r="E124" s="29">
        <v>85</v>
      </c>
      <c r="F124" s="31">
        <v>81.49</v>
      </c>
      <c r="G124" s="29">
        <v>44</v>
      </c>
      <c r="H124" s="29">
        <v>411962</v>
      </c>
    </row>
    <row r="125" spans="1:8" s="265" customFormat="1" ht="12.75" customHeight="1">
      <c r="A125" s="343" t="s">
        <v>171</v>
      </c>
      <c r="B125" s="343"/>
      <c r="C125" s="29">
        <v>2818.570625803686</v>
      </c>
      <c r="D125" s="29">
        <v>3974.0109741935485</v>
      </c>
      <c r="E125" s="29">
        <v>84</v>
      </c>
      <c r="F125" s="31">
        <v>88.65</v>
      </c>
      <c r="G125" s="29">
        <v>49</v>
      </c>
      <c r="H125" s="29">
        <v>1406783</v>
      </c>
    </row>
    <row r="126" spans="1:8" s="265" customFormat="1" ht="12.75" customHeight="1">
      <c r="A126" s="343" t="s">
        <v>176</v>
      </c>
      <c r="B126" s="343"/>
      <c r="C126" s="29">
        <v>2466.505014061317</v>
      </c>
      <c r="D126" s="29">
        <v>3888.711815261043</v>
      </c>
      <c r="E126" s="29">
        <v>100</v>
      </c>
      <c r="F126" s="31">
        <v>73.38</v>
      </c>
      <c r="G126" s="29">
        <v>39</v>
      </c>
      <c r="H126" s="29">
        <v>238162</v>
      </c>
    </row>
    <row r="127" spans="1:8" s="265" customFormat="1" ht="12.75" customHeight="1">
      <c r="A127" s="343" t="s">
        <v>177</v>
      </c>
      <c r="B127" s="343"/>
      <c r="C127" s="29">
        <v>3376.389498462032</v>
      </c>
      <c r="D127" s="29">
        <v>5498.8911787894185</v>
      </c>
      <c r="E127" s="29">
        <v>90</v>
      </c>
      <c r="F127" s="31">
        <v>82.51</v>
      </c>
      <c r="G127" s="29">
        <v>45</v>
      </c>
      <c r="H127" s="29">
        <v>2134349</v>
      </c>
    </row>
    <row r="128" spans="1:8" s="265" customFormat="1" ht="12.75" customHeight="1">
      <c r="A128" s="343" t="s">
        <v>178</v>
      </c>
      <c r="B128" s="343"/>
      <c r="C128" s="29">
        <v>2942.1530350618973</v>
      </c>
      <c r="D128" s="29">
        <v>2782.145279073265</v>
      </c>
      <c r="E128" s="29">
        <v>90</v>
      </c>
      <c r="F128" s="31">
        <v>88.78</v>
      </c>
      <c r="G128" s="29">
        <v>49</v>
      </c>
      <c r="H128" s="29">
        <v>1939649</v>
      </c>
    </row>
    <row r="129" spans="1:8" s="265" customFormat="1" ht="12.75" customHeight="1">
      <c r="A129" s="343" t="s">
        <v>180</v>
      </c>
      <c r="B129" s="343"/>
      <c r="C129" s="29">
        <v>3105.951387559809</v>
      </c>
      <c r="D129" s="29">
        <v>3218.423333333333</v>
      </c>
      <c r="E129" s="29">
        <v>100</v>
      </c>
      <c r="F129" s="31">
        <v>66.17</v>
      </c>
      <c r="G129" s="29">
        <v>34</v>
      </c>
      <c r="H129" s="29">
        <v>106115</v>
      </c>
    </row>
    <row r="130" spans="1:8" s="265" customFormat="1" ht="12.75" customHeight="1">
      <c r="A130" s="343" t="s">
        <v>181</v>
      </c>
      <c r="B130" s="343"/>
      <c r="C130" s="29">
        <v>3677.9562450212884</v>
      </c>
      <c r="D130" s="29">
        <v>3002.059155791191</v>
      </c>
      <c r="E130" s="29">
        <v>78</v>
      </c>
      <c r="F130" s="31">
        <v>98.78</v>
      </c>
      <c r="G130" s="29">
        <v>56</v>
      </c>
      <c r="H130" s="29">
        <v>0</v>
      </c>
    </row>
    <row r="131" spans="1:8" s="265" customFormat="1" ht="12.75" customHeight="1">
      <c r="A131" s="343" t="s">
        <v>183</v>
      </c>
      <c r="B131" s="343"/>
      <c r="C131" s="29">
        <v>4196.176383246555</v>
      </c>
      <c r="D131" s="29">
        <v>2696.451900921658</v>
      </c>
      <c r="E131" s="29">
        <v>80</v>
      </c>
      <c r="F131" s="31">
        <v>99.47</v>
      </c>
      <c r="G131" s="29">
        <v>56</v>
      </c>
      <c r="H131" s="29">
        <v>0</v>
      </c>
    </row>
    <row r="132" spans="1:8" s="265" customFormat="1" ht="12.75" customHeight="1">
      <c r="A132" s="343" t="s">
        <v>184</v>
      </c>
      <c r="B132" s="343"/>
      <c r="C132" s="29">
        <v>3117.4068381240545</v>
      </c>
      <c r="D132" s="29">
        <v>4290.146877828056</v>
      </c>
      <c r="E132" s="29">
        <v>95</v>
      </c>
      <c r="F132" s="31">
        <v>62.76</v>
      </c>
      <c r="G132" s="29">
        <v>32</v>
      </c>
      <c r="H132" s="29">
        <v>521043</v>
      </c>
    </row>
    <row r="133" spans="1:8" s="265" customFormat="1" ht="12.75" customHeight="1">
      <c r="A133" s="343" t="s">
        <v>185</v>
      </c>
      <c r="B133" s="343"/>
      <c r="C133" s="29">
        <v>5066.894686192469</v>
      </c>
      <c r="D133" s="29">
        <v>1348.0593767705404</v>
      </c>
      <c r="E133" s="29">
        <v>75</v>
      </c>
      <c r="F133" s="31">
        <v>115.28</v>
      </c>
      <c r="G133" s="29">
        <v>67</v>
      </c>
      <c r="H133" s="29">
        <v>-241491</v>
      </c>
    </row>
    <row r="134" spans="1:8" s="265" customFormat="1" ht="12.75" customHeight="1">
      <c r="A134" s="343" t="s">
        <v>188</v>
      </c>
      <c r="B134" s="343"/>
      <c r="C134" s="29">
        <v>9185.175514834207</v>
      </c>
      <c r="D134" s="29">
        <v>-6720.887236363635</v>
      </c>
      <c r="E134" s="29">
        <v>75</v>
      </c>
      <c r="F134" s="31">
        <v>160.06</v>
      </c>
      <c r="G134" s="29">
        <v>70</v>
      </c>
      <c r="H134" s="29">
        <v>-591195</v>
      </c>
    </row>
    <row r="135" spans="1:8" s="265" customFormat="1" ht="12.75" customHeight="1">
      <c r="A135" s="343" t="s">
        <v>193</v>
      </c>
      <c r="B135" s="343"/>
      <c r="C135" s="29">
        <v>2734.3893191126276</v>
      </c>
      <c r="D135" s="29">
        <v>1858.9439706341766</v>
      </c>
      <c r="E135" s="29">
        <v>93</v>
      </c>
      <c r="F135" s="31">
        <v>83.97</v>
      </c>
      <c r="G135" s="29">
        <v>46</v>
      </c>
      <c r="H135" s="29">
        <v>1890856</v>
      </c>
    </row>
    <row r="136" spans="1:8" s="265" customFormat="1" ht="12.75" customHeight="1">
      <c r="A136" s="343" t="s">
        <v>708</v>
      </c>
      <c r="B136" s="343"/>
      <c r="C136" s="29">
        <v>3225.1372914285716</v>
      </c>
      <c r="D136" s="29">
        <v>530.3955196041117</v>
      </c>
      <c r="E136" s="29">
        <v>90</v>
      </c>
      <c r="F136" s="31">
        <v>81.36</v>
      </c>
      <c r="G136" s="29">
        <v>44</v>
      </c>
      <c r="H136" s="29">
        <v>358458</v>
      </c>
    </row>
    <row r="137" spans="1:8" s="265" customFormat="1" ht="12.75" customHeight="1">
      <c r="A137" s="349" t="s">
        <v>930</v>
      </c>
      <c r="B137" s="349"/>
      <c r="C137" s="37">
        <v>2943.3211752388625</v>
      </c>
      <c r="D137" s="37">
        <v>5066.002140175216</v>
      </c>
      <c r="E137" s="37">
        <v>95</v>
      </c>
      <c r="F137" s="39">
        <v>64.19</v>
      </c>
      <c r="G137" s="37">
        <v>33</v>
      </c>
      <c r="H137" s="37">
        <v>702807</v>
      </c>
    </row>
    <row r="138" spans="1:8" s="265" customFormat="1" ht="12.75" customHeight="1">
      <c r="A138" s="347"/>
      <c r="B138" s="347"/>
      <c r="C138" s="34"/>
      <c r="D138" s="34"/>
      <c r="E138" s="34"/>
      <c r="F138" s="46"/>
      <c r="G138" s="34"/>
      <c r="H138" s="34"/>
    </row>
    <row r="139" spans="1:8" s="265" customFormat="1" ht="12.75" customHeight="1">
      <c r="A139" s="342" t="s">
        <v>198</v>
      </c>
      <c r="B139" s="342"/>
      <c r="C139" s="25">
        <v>2915.3238874965505</v>
      </c>
      <c r="D139" s="25">
        <v>4743.861065188172</v>
      </c>
      <c r="E139" s="25" t="s">
        <v>19</v>
      </c>
      <c r="F139" s="27" t="s">
        <v>19</v>
      </c>
      <c r="G139" s="25" t="s">
        <v>19</v>
      </c>
      <c r="H139" s="25">
        <v>4675176</v>
      </c>
    </row>
    <row r="140" spans="1:8" s="265" customFormat="1" ht="12.75" customHeight="1">
      <c r="A140" s="343" t="s">
        <v>825</v>
      </c>
      <c r="B140" s="343"/>
      <c r="C140" s="29">
        <v>2903.91332010582</v>
      </c>
      <c r="D140" s="29">
        <v>5913.71120712401</v>
      </c>
      <c r="E140" s="29">
        <v>95</v>
      </c>
      <c r="F140" s="31">
        <v>73.51</v>
      </c>
      <c r="G140" s="29">
        <v>39</v>
      </c>
      <c r="H140" s="29">
        <v>1611507</v>
      </c>
    </row>
    <row r="141" spans="1:8" s="265" customFormat="1" ht="12.75" customHeight="1">
      <c r="A141" s="343" t="s">
        <v>200</v>
      </c>
      <c r="B141" s="343"/>
      <c r="C141" s="29">
        <v>3421.3465306122453</v>
      </c>
      <c r="D141" s="29">
        <v>43579.672884615386</v>
      </c>
      <c r="E141" s="29">
        <v>100</v>
      </c>
      <c r="F141" s="31">
        <v>62.65</v>
      </c>
      <c r="G141" s="29">
        <v>32</v>
      </c>
      <c r="H141" s="29">
        <v>4440</v>
      </c>
    </row>
    <row r="142" spans="1:8" s="265" customFormat="1" ht="12.75" customHeight="1">
      <c r="A142" s="343" t="s">
        <v>201</v>
      </c>
      <c r="B142" s="343"/>
      <c r="C142" s="29">
        <v>3786.6433333333334</v>
      </c>
      <c r="D142" s="29">
        <v>-4235.094897959188</v>
      </c>
      <c r="E142" s="29">
        <v>85</v>
      </c>
      <c r="F142" s="31">
        <v>62.69</v>
      </c>
      <c r="G142" s="29">
        <v>32</v>
      </c>
      <c r="H142" s="29">
        <v>0</v>
      </c>
    </row>
    <row r="143" spans="1:8" s="265" customFormat="1" ht="12.75" customHeight="1">
      <c r="A143" s="343" t="s">
        <v>202</v>
      </c>
      <c r="B143" s="343"/>
      <c r="C143" s="29">
        <v>3554.5393333333336</v>
      </c>
      <c r="D143" s="29">
        <v>28442.50000000001</v>
      </c>
      <c r="E143" s="29">
        <v>100</v>
      </c>
      <c r="F143" s="31">
        <v>59.49</v>
      </c>
      <c r="G143" s="29">
        <v>30</v>
      </c>
      <c r="H143" s="29">
        <v>7842</v>
      </c>
    </row>
    <row r="144" spans="1:8" s="265" customFormat="1" ht="12.75" customHeight="1">
      <c r="A144" s="343" t="s">
        <v>203</v>
      </c>
      <c r="B144" s="343"/>
      <c r="C144" s="29">
        <v>2885.603398385689</v>
      </c>
      <c r="D144" s="29">
        <v>4625.564229422065</v>
      </c>
      <c r="E144" s="29">
        <v>90</v>
      </c>
      <c r="F144" s="31">
        <v>64.93</v>
      </c>
      <c r="G144" s="29">
        <v>33</v>
      </c>
      <c r="H144" s="29">
        <v>692005</v>
      </c>
    </row>
    <row r="145" spans="1:8" s="265" customFormat="1" ht="12.75" customHeight="1">
      <c r="A145" s="343" t="s">
        <v>205</v>
      </c>
      <c r="B145" s="343"/>
      <c r="C145" s="29">
        <v>3156.976181102362</v>
      </c>
      <c r="D145" s="29">
        <v>5256.752000000002</v>
      </c>
      <c r="E145" s="29">
        <v>90</v>
      </c>
      <c r="F145" s="31">
        <v>66.59</v>
      </c>
      <c r="G145" s="29">
        <v>34</v>
      </c>
      <c r="H145" s="29">
        <v>93133</v>
      </c>
    </row>
    <row r="146" spans="1:8" s="265" customFormat="1" ht="12.75" customHeight="1">
      <c r="A146" s="343" t="s">
        <v>206</v>
      </c>
      <c r="B146" s="343"/>
      <c r="C146" s="29">
        <v>3991.6493617021274</v>
      </c>
      <c r="D146" s="29">
        <v>-843.1802380952379</v>
      </c>
      <c r="E146" s="29">
        <v>65</v>
      </c>
      <c r="F146" s="31">
        <v>80.79</v>
      </c>
      <c r="G146" s="29">
        <v>44</v>
      </c>
      <c r="H146" s="29">
        <v>0</v>
      </c>
    </row>
    <row r="147" spans="1:8" s="265" customFormat="1" ht="12.75" customHeight="1">
      <c r="A147" s="344" t="s">
        <v>207</v>
      </c>
      <c r="B147" s="344"/>
      <c r="C147" s="37">
        <v>2830.9883948416705</v>
      </c>
      <c r="D147" s="37">
        <v>3140.0209689774033</v>
      </c>
      <c r="E147" s="37">
        <v>90</v>
      </c>
      <c r="F147" s="39">
        <v>68.73</v>
      </c>
      <c r="G147" s="37">
        <v>36</v>
      </c>
      <c r="H147" s="37">
        <v>2266249</v>
      </c>
    </row>
    <row r="148" spans="1:8" s="265" customFormat="1" ht="12.75" customHeight="1">
      <c r="A148" s="347"/>
      <c r="B148" s="347"/>
      <c r="C148" s="34"/>
      <c r="D148" s="34"/>
      <c r="E148" s="34"/>
      <c r="F148" s="46"/>
      <c r="G148" s="34"/>
      <c r="H148" s="34"/>
    </row>
    <row r="149" spans="1:8" s="265" customFormat="1" ht="12.75" customHeight="1">
      <c r="A149" s="342" t="s">
        <v>208</v>
      </c>
      <c r="B149" s="342"/>
      <c r="C149" s="25">
        <v>2983.832865731638</v>
      </c>
      <c r="D149" s="25">
        <v>5204.879670876115</v>
      </c>
      <c r="E149" s="25" t="s">
        <v>19</v>
      </c>
      <c r="F149" s="27" t="s">
        <v>19</v>
      </c>
      <c r="G149" s="25" t="s">
        <v>19</v>
      </c>
      <c r="H149" s="25">
        <v>18217452</v>
      </c>
    </row>
    <row r="150" spans="1:8" s="265" customFormat="1" ht="12.75" customHeight="1">
      <c r="A150" s="343" t="s">
        <v>209</v>
      </c>
      <c r="B150" s="343"/>
      <c r="C150" s="29">
        <v>2915.7950326280406</v>
      </c>
      <c r="D150" s="29">
        <v>1374.143425557325</v>
      </c>
      <c r="E150" s="29">
        <v>91</v>
      </c>
      <c r="F150" s="31">
        <v>82.4</v>
      </c>
      <c r="G150" s="29">
        <v>45</v>
      </c>
      <c r="H150" s="29">
        <v>2570477</v>
      </c>
    </row>
    <row r="151" spans="1:8" s="265" customFormat="1" ht="12.75" customHeight="1">
      <c r="A151" s="343" t="s">
        <v>857</v>
      </c>
      <c r="B151" s="343"/>
      <c r="C151" s="29">
        <v>3036.977550997671</v>
      </c>
      <c r="D151" s="29">
        <v>5964.651583025831</v>
      </c>
      <c r="E151" s="29">
        <v>93</v>
      </c>
      <c r="F151" s="31">
        <v>79.96</v>
      </c>
      <c r="G151" s="29">
        <v>43</v>
      </c>
      <c r="H151" s="29">
        <v>12431429</v>
      </c>
    </row>
    <row r="152" spans="1:8" s="265" customFormat="1" ht="12.75" customHeight="1">
      <c r="A152" s="343" t="s">
        <v>211</v>
      </c>
      <c r="B152" s="343"/>
      <c r="C152" s="29">
        <v>2677.6751357501334</v>
      </c>
      <c r="D152" s="29">
        <v>3163.5740693795874</v>
      </c>
      <c r="E152" s="29">
        <v>88</v>
      </c>
      <c r="F152" s="31">
        <v>76.58</v>
      </c>
      <c r="G152" s="29">
        <v>41</v>
      </c>
      <c r="H152" s="29">
        <v>2252428</v>
      </c>
    </row>
    <row r="153" spans="1:8" s="265" customFormat="1" ht="12.75" customHeight="1">
      <c r="A153" s="343" t="s">
        <v>217</v>
      </c>
      <c r="B153" s="343"/>
      <c r="C153" s="29">
        <v>968.6841129135103</v>
      </c>
      <c r="D153" s="29">
        <v>6034.130455696202</v>
      </c>
      <c r="E153" s="29">
        <v>92</v>
      </c>
      <c r="F153" s="31">
        <v>69.38</v>
      </c>
      <c r="G153" s="29">
        <v>36</v>
      </c>
      <c r="H153" s="29">
        <v>298446</v>
      </c>
    </row>
    <row r="154" spans="1:8" s="265" customFormat="1" ht="12.75" customHeight="1">
      <c r="A154" s="343" t="s">
        <v>218</v>
      </c>
      <c r="B154" s="343"/>
      <c r="C154" s="29">
        <v>2898.850961171228</v>
      </c>
      <c r="D154" s="29">
        <v>5273.69446124764</v>
      </c>
      <c r="E154" s="29">
        <v>90</v>
      </c>
      <c r="F154" s="31">
        <v>77.16</v>
      </c>
      <c r="G154" s="29">
        <v>41</v>
      </c>
      <c r="H154" s="29">
        <v>700254</v>
      </c>
    </row>
    <row r="155" spans="1:8" s="265" customFormat="1" ht="12.75" customHeight="1">
      <c r="A155" s="349" t="s">
        <v>927</v>
      </c>
      <c r="B155" s="349"/>
      <c r="C155" s="37">
        <v>2934.5260960751275</v>
      </c>
      <c r="D155" s="37">
        <v>2051.8426317859958</v>
      </c>
      <c r="E155" s="37">
        <v>65</v>
      </c>
      <c r="F155" s="39">
        <v>113.32</v>
      </c>
      <c r="G155" s="37">
        <v>66</v>
      </c>
      <c r="H155" s="37">
        <v>-35582</v>
      </c>
    </row>
    <row r="156" spans="1:8" s="265" customFormat="1" ht="12.75" customHeight="1">
      <c r="A156" s="347"/>
      <c r="B156" s="347"/>
      <c r="C156" s="34"/>
      <c r="D156" s="34"/>
      <c r="E156" s="34"/>
      <c r="F156" s="46"/>
      <c r="G156" s="34"/>
      <c r="H156" s="34"/>
    </row>
    <row r="157" spans="1:8" s="265" customFormat="1" ht="12.75" customHeight="1">
      <c r="A157" s="342" t="s">
        <v>227</v>
      </c>
      <c r="B157" s="342"/>
      <c r="C157" s="25">
        <v>2964.664119297476</v>
      </c>
      <c r="D157" s="25">
        <v>3645.338493137444</v>
      </c>
      <c r="E157" s="25" t="s">
        <v>19</v>
      </c>
      <c r="F157" s="27" t="s">
        <v>19</v>
      </c>
      <c r="G157" s="25" t="s">
        <v>19</v>
      </c>
      <c r="H157" s="25">
        <v>11307601</v>
      </c>
    </row>
    <row r="158" spans="1:8" s="265" customFormat="1" ht="12.75" customHeight="1">
      <c r="A158" s="343" t="s">
        <v>228</v>
      </c>
      <c r="B158" s="343"/>
      <c r="C158" s="29">
        <v>3006.9301445556966</v>
      </c>
      <c r="D158" s="29">
        <v>2150.5643222842136</v>
      </c>
      <c r="E158" s="29">
        <v>95</v>
      </c>
      <c r="F158" s="31">
        <v>74.2</v>
      </c>
      <c r="G158" s="29">
        <v>39</v>
      </c>
      <c r="H158" s="29">
        <v>6524291</v>
      </c>
    </row>
    <row r="159" spans="1:8" s="265" customFormat="1" ht="12.75" customHeight="1">
      <c r="A159" s="349" t="s">
        <v>896</v>
      </c>
      <c r="B159" s="349"/>
      <c r="C159" s="37">
        <v>2903.489344796864</v>
      </c>
      <c r="D159" s="37">
        <v>5787.660646754469</v>
      </c>
      <c r="E159" s="37">
        <v>95</v>
      </c>
      <c r="F159" s="39">
        <v>72.27</v>
      </c>
      <c r="G159" s="37">
        <v>38</v>
      </c>
      <c r="H159" s="37">
        <v>4783310</v>
      </c>
    </row>
    <row r="160" spans="1:8" s="265" customFormat="1" ht="12.75" customHeight="1">
      <c r="A160" s="347"/>
      <c r="B160" s="347"/>
      <c r="C160" s="34"/>
      <c r="D160" s="34"/>
      <c r="E160" s="34"/>
      <c r="F160" s="46"/>
      <c r="G160" s="34"/>
      <c r="H160" s="34"/>
    </row>
    <row r="161" spans="1:8" s="265" customFormat="1" ht="12.75" customHeight="1">
      <c r="A161" s="342" t="s">
        <v>234</v>
      </c>
      <c r="B161" s="342"/>
      <c r="C161" s="25">
        <v>3047.5072993990802</v>
      </c>
      <c r="D161" s="25">
        <v>7651.49754950495</v>
      </c>
      <c r="E161" s="25" t="s">
        <v>19</v>
      </c>
      <c r="F161" s="27" t="s">
        <v>19</v>
      </c>
      <c r="G161" s="25" t="s">
        <v>19</v>
      </c>
      <c r="H161" s="25">
        <v>4620090</v>
      </c>
    </row>
    <row r="162" spans="1:8" s="265" customFormat="1" ht="12.75" customHeight="1">
      <c r="A162" s="343" t="s">
        <v>928</v>
      </c>
      <c r="B162" s="343"/>
      <c r="C162" s="29">
        <v>2965.624307777165</v>
      </c>
      <c r="D162" s="29">
        <v>7523.416784726066</v>
      </c>
      <c r="E162" s="29">
        <v>95</v>
      </c>
      <c r="F162" s="31">
        <v>64.62</v>
      </c>
      <c r="G162" s="29">
        <v>33</v>
      </c>
      <c r="H162" s="29">
        <v>1753713</v>
      </c>
    </row>
    <row r="163" spans="1:8" s="265" customFormat="1" ht="12.75" customHeight="1">
      <c r="A163" s="343" t="s">
        <v>810</v>
      </c>
      <c r="B163" s="343"/>
      <c r="C163" s="29">
        <v>2869.6114067796607</v>
      </c>
      <c r="D163" s="29">
        <v>9173.560225988702</v>
      </c>
      <c r="E163" s="29">
        <v>90</v>
      </c>
      <c r="F163" s="31">
        <v>68.35</v>
      </c>
      <c r="G163" s="29">
        <v>36</v>
      </c>
      <c r="H163" s="29">
        <v>787185</v>
      </c>
    </row>
    <row r="164" spans="1:8" s="265" customFormat="1" ht="12.75" customHeight="1">
      <c r="A164" s="349" t="s">
        <v>811</v>
      </c>
      <c r="B164" s="349"/>
      <c r="C164" s="47">
        <v>3270.798669879518</v>
      </c>
      <c r="D164" s="47">
        <v>6466.981438191438</v>
      </c>
      <c r="E164" s="47">
        <v>93</v>
      </c>
      <c r="F164" s="49">
        <v>69.73</v>
      </c>
      <c r="G164" s="47">
        <v>36</v>
      </c>
      <c r="H164" s="47">
        <v>2079192</v>
      </c>
    </row>
    <row r="165" spans="1:8" s="265" customFormat="1" ht="12.75" customHeight="1">
      <c r="A165" s="347"/>
      <c r="B165" s="347"/>
      <c r="C165" s="34"/>
      <c r="D165" s="34"/>
      <c r="E165" s="34"/>
      <c r="F165" s="46"/>
      <c r="G165" s="34"/>
      <c r="H165" s="34"/>
    </row>
    <row r="166" spans="1:8" s="265" customFormat="1" ht="12.75" customHeight="1">
      <c r="A166" s="342" t="s">
        <v>240</v>
      </c>
      <c r="B166" s="342"/>
      <c r="C166" s="25">
        <v>2869.0113025223027</v>
      </c>
      <c r="D166" s="25">
        <v>5186.593363543672</v>
      </c>
      <c r="E166" s="25" t="s">
        <v>19</v>
      </c>
      <c r="F166" s="27" t="s">
        <v>19</v>
      </c>
      <c r="G166" s="25" t="s">
        <v>19</v>
      </c>
      <c r="H166" s="25">
        <v>5760408</v>
      </c>
    </row>
    <row r="167" spans="1:8" s="265" customFormat="1" ht="12.75" customHeight="1">
      <c r="A167" s="343" t="s">
        <v>241</v>
      </c>
      <c r="B167" s="343"/>
      <c r="C167" s="29">
        <v>2873.406704929102</v>
      </c>
      <c r="D167" s="29">
        <v>6095.328102981028</v>
      </c>
      <c r="E167" s="29">
        <v>88</v>
      </c>
      <c r="F167" s="31">
        <v>70.97</v>
      </c>
      <c r="G167" s="29">
        <v>37</v>
      </c>
      <c r="H167" s="29">
        <v>584655</v>
      </c>
    </row>
    <row r="168" spans="1:8" s="265" customFormat="1" ht="12.75" customHeight="1">
      <c r="A168" s="343" t="s">
        <v>836</v>
      </c>
      <c r="B168" s="343"/>
      <c r="C168" s="29">
        <v>14096.546698113207</v>
      </c>
      <c r="D168" s="29">
        <v>8887.49529411765</v>
      </c>
      <c r="E168" s="29">
        <v>60</v>
      </c>
      <c r="F168" s="31">
        <v>154.08</v>
      </c>
      <c r="G168" s="29">
        <v>70</v>
      </c>
      <c r="H168" s="29">
        <v>-51494</v>
      </c>
    </row>
    <row r="169" spans="1:8" s="265" customFormat="1" ht="12.75" customHeight="1">
      <c r="A169" s="343" t="s">
        <v>244</v>
      </c>
      <c r="B169" s="343"/>
      <c r="C169" s="29">
        <v>3032.155644959632</v>
      </c>
      <c r="D169" s="29">
        <v>4051.494877267876</v>
      </c>
      <c r="E169" s="29">
        <v>100</v>
      </c>
      <c r="F169" s="31">
        <v>71.61</v>
      </c>
      <c r="G169" s="29">
        <v>38</v>
      </c>
      <c r="H169" s="29">
        <v>651196</v>
      </c>
    </row>
    <row r="170" spans="1:8" s="265" customFormat="1" ht="12.75" customHeight="1">
      <c r="A170" s="343" t="s">
        <v>929</v>
      </c>
      <c r="B170" s="343"/>
      <c r="C170" s="29">
        <v>5074.750877192982</v>
      </c>
      <c r="D170" s="29">
        <v>-490.04517241379403</v>
      </c>
      <c r="E170" s="29">
        <v>65</v>
      </c>
      <c r="F170" s="31">
        <v>96.72</v>
      </c>
      <c r="G170" s="29">
        <v>54</v>
      </c>
      <c r="H170" s="29">
        <v>0</v>
      </c>
    </row>
    <row r="171" spans="1:8" s="265" customFormat="1" ht="12.75" customHeight="1">
      <c r="A171" s="343" t="s">
        <v>250</v>
      </c>
      <c r="B171" s="343"/>
      <c r="C171" s="29">
        <v>2263.913939079266</v>
      </c>
      <c r="D171" s="29">
        <v>5251.9920545518935</v>
      </c>
      <c r="E171" s="29">
        <v>100</v>
      </c>
      <c r="F171" s="31">
        <v>66.74</v>
      </c>
      <c r="G171" s="29">
        <v>34</v>
      </c>
      <c r="H171" s="29">
        <v>1458435</v>
      </c>
    </row>
    <row r="172" spans="1:8" s="265" customFormat="1" ht="12.75" customHeight="1">
      <c r="A172" s="343" t="s">
        <v>251</v>
      </c>
      <c r="B172" s="343"/>
      <c r="C172" s="29">
        <v>2805.576851737644</v>
      </c>
      <c r="D172" s="29">
        <v>6546.585980148885</v>
      </c>
      <c r="E172" s="29">
        <v>100</v>
      </c>
      <c r="F172" s="31">
        <v>67.9</v>
      </c>
      <c r="G172" s="29">
        <v>35</v>
      </c>
      <c r="H172" s="29">
        <v>846292</v>
      </c>
    </row>
    <row r="173" spans="1:8" s="265" customFormat="1" ht="12.75" customHeight="1">
      <c r="A173" s="343" t="s">
        <v>254</v>
      </c>
      <c r="B173" s="343"/>
      <c r="C173" s="29">
        <v>2710.422658610272</v>
      </c>
      <c r="D173" s="29">
        <v>5658.463067484663</v>
      </c>
      <c r="E173" s="29">
        <v>90</v>
      </c>
      <c r="F173" s="31">
        <v>67.53</v>
      </c>
      <c r="G173" s="29">
        <v>35</v>
      </c>
      <c r="H173" s="29">
        <v>359838</v>
      </c>
    </row>
    <row r="174" spans="1:8" s="265" customFormat="1" ht="12.75" customHeight="1">
      <c r="A174" s="343" t="s">
        <v>255</v>
      </c>
      <c r="B174" s="343"/>
      <c r="C174" s="29">
        <v>2603.25450563204</v>
      </c>
      <c r="D174" s="29">
        <v>-279.37124999999924</v>
      </c>
      <c r="E174" s="29">
        <v>95</v>
      </c>
      <c r="F174" s="31">
        <v>66.32</v>
      </c>
      <c r="G174" s="29">
        <v>34</v>
      </c>
      <c r="H174" s="29">
        <v>1021327</v>
      </c>
    </row>
    <row r="175" spans="1:8" s="265" customFormat="1" ht="12.75" customHeight="1">
      <c r="A175" s="343" t="s">
        <v>812</v>
      </c>
      <c r="B175" s="343"/>
      <c r="C175" s="29">
        <v>2865.9481907090467</v>
      </c>
      <c r="D175" s="29">
        <v>11750.69845360825</v>
      </c>
      <c r="E175" s="29">
        <v>90</v>
      </c>
      <c r="F175" s="31">
        <v>72.77</v>
      </c>
      <c r="G175" s="29">
        <v>39</v>
      </c>
      <c r="H175" s="29">
        <v>430439</v>
      </c>
    </row>
    <row r="176" spans="1:8" s="265" customFormat="1" ht="12.75" customHeight="1">
      <c r="A176" s="349" t="s">
        <v>257</v>
      </c>
      <c r="B176" s="349"/>
      <c r="C176" s="37">
        <v>3197.755401960784</v>
      </c>
      <c r="D176" s="37">
        <v>5914.063467336683</v>
      </c>
      <c r="E176" s="37">
        <v>95</v>
      </c>
      <c r="F176" s="39">
        <v>65.62</v>
      </c>
      <c r="G176" s="37">
        <v>34</v>
      </c>
      <c r="H176" s="37">
        <v>459720</v>
      </c>
    </row>
    <row r="177" spans="1:8" s="265" customFormat="1" ht="12.75" customHeight="1">
      <c r="A177" s="347"/>
      <c r="B177" s="347"/>
      <c r="C177" s="34"/>
      <c r="D177" s="34"/>
      <c r="E177" s="34"/>
      <c r="F177" s="34"/>
      <c r="G177" s="34"/>
      <c r="H177" s="34"/>
    </row>
    <row r="178" spans="1:8" s="265" customFormat="1" ht="12.75" customHeight="1">
      <c r="A178" s="342" t="s">
        <v>259</v>
      </c>
      <c r="B178" s="342"/>
      <c r="C178" s="25">
        <v>4387.980118913657</v>
      </c>
      <c r="D178" s="25">
        <v>5022.59067846011</v>
      </c>
      <c r="E178" s="27">
        <v>78.69</v>
      </c>
      <c r="F178" s="25">
        <v>100</v>
      </c>
      <c r="G178" s="25" t="s">
        <v>19</v>
      </c>
      <c r="H178" s="25">
        <v>2000000</v>
      </c>
    </row>
    <row r="179" spans="1:8" s="265" customFormat="1" ht="12.75" customHeight="1">
      <c r="A179" s="343" t="s">
        <v>260</v>
      </c>
      <c r="B179" s="343"/>
      <c r="C179" s="29">
        <v>4699.633489684099</v>
      </c>
      <c r="D179" s="29">
        <v>3611.767938121634</v>
      </c>
      <c r="E179" s="29" t="s">
        <v>19</v>
      </c>
      <c r="F179" s="29" t="s">
        <v>19</v>
      </c>
      <c r="G179" s="29" t="s">
        <v>19</v>
      </c>
      <c r="H179" s="29">
        <v>-3156587</v>
      </c>
    </row>
    <row r="180" spans="1:8" s="265" customFormat="1" ht="12.75" customHeight="1">
      <c r="A180" s="343" t="s">
        <v>261</v>
      </c>
      <c r="B180" s="343"/>
      <c r="C180" s="29">
        <v>5450.435497819266</v>
      </c>
      <c r="D180" s="29">
        <v>5878.265085615986</v>
      </c>
      <c r="E180" s="29" t="s">
        <v>19</v>
      </c>
      <c r="F180" s="29" t="s">
        <v>19</v>
      </c>
      <c r="G180" s="29" t="s">
        <v>19</v>
      </c>
      <c r="H180" s="29">
        <v>-48980272</v>
      </c>
    </row>
    <row r="181" spans="1:8" s="265" customFormat="1" ht="12.75" customHeight="1">
      <c r="A181" s="343" t="s">
        <v>262</v>
      </c>
      <c r="B181" s="343"/>
      <c r="C181" s="29">
        <v>3561.8679367765253</v>
      </c>
      <c r="D181" s="29">
        <v>3941.7542539279325</v>
      </c>
      <c r="E181" s="29" t="s">
        <v>19</v>
      </c>
      <c r="F181" s="29" t="s">
        <v>19</v>
      </c>
      <c r="G181" s="29" t="s">
        <v>19</v>
      </c>
      <c r="H181" s="29">
        <v>9556132</v>
      </c>
    </row>
    <row r="182" spans="1:8" s="265" customFormat="1" ht="12.75" customHeight="1">
      <c r="A182" s="343" t="s">
        <v>263</v>
      </c>
      <c r="B182" s="343"/>
      <c r="C182" s="29">
        <v>2915.3238874965505</v>
      </c>
      <c r="D182" s="29">
        <v>4743.861065188172</v>
      </c>
      <c r="E182" s="29" t="s">
        <v>19</v>
      </c>
      <c r="F182" s="29" t="s">
        <v>19</v>
      </c>
      <c r="G182" s="29" t="s">
        <v>19</v>
      </c>
      <c r="H182" s="29">
        <v>4675176</v>
      </c>
    </row>
    <row r="183" spans="1:8" s="265" customFormat="1" ht="12.75" customHeight="1">
      <c r="A183" s="343" t="s">
        <v>264</v>
      </c>
      <c r="B183" s="343"/>
      <c r="C183" s="29">
        <v>2983.832865731638</v>
      </c>
      <c r="D183" s="29">
        <v>5204.879670876115</v>
      </c>
      <c r="E183" s="29" t="s">
        <v>19</v>
      </c>
      <c r="F183" s="29" t="s">
        <v>19</v>
      </c>
      <c r="G183" s="29" t="s">
        <v>19</v>
      </c>
      <c r="H183" s="29">
        <v>18217452</v>
      </c>
    </row>
    <row r="184" spans="1:8" s="265" customFormat="1" ht="12.75" customHeight="1">
      <c r="A184" s="343" t="s">
        <v>265</v>
      </c>
      <c r="B184" s="343"/>
      <c r="C184" s="29">
        <v>2964.664119297476</v>
      </c>
      <c r="D184" s="29">
        <v>3645.338493137444</v>
      </c>
      <c r="E184" s="29" t="s">
        <v>19</v>
      </c>
      <c r="F184" s="29" t="s">
        <v>19</v>
      </c>
      <c r="G184" s="29" t="s">
        <v>19</v>
      </c>
      <c r="H184" s="29">
        <v>11307601</v>
      </c>
    </row>
    <row r="185" spans="1:8" s="265" customFormat="1" ht="12.75" customHeight="1">
      <c r="A185" s="343" t="s">
        <v>266</v>
      </c>
      <c r="B185" s="343"/>
      <c r="C185" s="29">
        <v>3047.5072993990802</v>
      </c>
      <c r="D185" s="29">
        <v>7651.49754950495</v>
      </c>
      <c r="E185" s="29" t="s">
        <v>19</v>
      </c>
      <c r="F185" s="29" t="s">
        <v>19</v>
      </c>
      <c r="G185" s="29" t="s">
        <v>19</v>
      </c>
      <c r="H185" s="29">
        <v>4620090</v>
      </c>
    </row>
    <row r="186" spans="1:8" s="265" customFormat="1" ht="12.75" customHeight="1">
      <c r="A186" s="344" t="s">
        <v>267</v>
      </c>
      <c r="B186" s="344"/>
      <c r="C186" s="37">
        <v>2869.0113025223027</v>
      </c>
      <c r="D186" s="37">
        <v>5186.593363543672</v>
      </c>
      <c r="E186" s="37" t="s">
        <v>19</v>
      </c>
      <c r="F186" s="37" t="s">
        <v>19</v>
      </c>
      <c r="G186" s="37" t="s">
        <v>19</v>
      </c>
      <c r="H186" s="37">
        <v>5760408</v>
      </c>
    </row>
    <row r="187" spans="1:8" s="265" customFormat="1" ht="12.75" customHeight="1">
      <c r="A187" s="347"/>
      <c r="B187" s="347"/>
      <c r="C187" s="47"/>
      <c r="D187" s="47"/>
      <c r="E187" s="47"/>
      <c r="F187" s="47"/>
      <c r="G187" s="47"/>
      <c r="H187" s="47"/>
    </row>
    <row r="188" spans="1:8" s="265" customFormat="1" ht="12.75" customHeight="1">
      <c r="A188" s="342" t="s">
        <v>935</v>
      </c>
      <c r="B188" s="342"/>
      <c r="C188" s="25">
        <v>4490.4528725573</v>
      </c>
      <c r="D188" s="25">
        <v>5016.335696893717</v>
      </c>
      <c r="E188" s="25" t="s">
        <v>19</v>
      </c>
      <c r="F188" s="25" t="s">
        <v>19</v>
      </c>
      <c r="G188" s="25" t="s">
        <v>19</v>
      </c>
      <c r="H188" s="25">
        <v>-16709780</v>
      </c>
    </row>
    <row r="189" spans="1:8" s="265" customFormat="1" ht="12.75" customHeight="1">
      <c r="A189" s="343" t="s">
        <v>827</v>
      </c>
      <c r="B189" s="343"/>
      <c r="C189" s="29">
        <v>3016.2405759730013</v>
      </c>
      <c r="D189" s="29">
        <v>5315.181503437246</v>
      </c>
      <c r="E189" s="29" t="s">
        <v>19</v>
      </c>
      <c r="F189" s="29" t="s">
        <v>19</v>
      </c>
      <c r="G189" s="29" t="s">
        <v>19</v>
      </c>
      <c r="H189" s="29">
        <v>15666578</v>
      </c>
    </row>
    <row r="190" spans="1:8" s="265" customFormat="1" ht="12.75" customHeight="1">
      <c r="A190" s="343" t="s">
        <v>828</v>
      </c>
      <c r="B190" s="343"/>
      <c r="C190" s="33">
        <v>4695.056298649178</v>
      </c>
      <c r="D190" s="33">
        <v>3607.7262104323668</v>
      </c>
      <c r="E190" s="33" t="s">
        <v>19</v>
      </c>
      <c r="F190" s="33" t="s">
        <v>19</v>
      </c>
      <c r="G190" s="33" t="s">
        <v>19</v>
      </c>
      <c r="H190" s="33">
        <v>-3156587</v>
      </c>
    </row>
    <row r="191" spans="1:8" s="265" customFormat="1" ht="12.75" customHeight="1">
      <c r="A191" s="343" t="s">
        <v>829</v>
      </c>
      <c r="B191" s="343"/>
      <c r="C191" s="29">
        <v>3568.94901548111</v>
      </c>
      <c r="D191" s="29">
        <v>3625.4834591296835</v>
      </c>
      <c r="E191" s="29" t="s">
        <v>19</v>
      </c>
      <c r="F191" s="29" t="s">
        <v>19</v>
      </c>
      <c r="G191" s="29" t="s">
        <v>19</v>
      </c>
      <c r="H191" s="29">
        <v>10122264</v>
      </c>
    </row>
    <row r="192" spans="1:8" s="265" customFormat="1" ht="12.75" customHeight="1">
      <c r="A192" s="343" t="s">
        <v>830</v>
      </c>
      <c r="B192" s="343"/>
      <c r="C192" s="29">
        <v>5454.2786408424</v>
      </c>
      <c r="D192" s="29">
        <v>5886.4325292295425</v>
      </c>
      <c r="E192" s="29" t="s">
        <v>19</v>
      </c>
      <c r="F192" s="29" t="s">
        <v>19</v>
      </c>
      <c r="G192" s="29" t="s">
        <v>19</v>
      </c>
      <c r="H192" s="29">
        <v>-48980272</v>
      </c>
    </row>
    <row r="193" spans="1:8" s="265" customFormat="1" ht="12.75" customHeight="1">
      <c r="A193" s="349" t="s">
        <v>831</v>
      </c>
      <c r="B193" s="349"/>
      <c r="C193" s="37">
        <v>2894.9194599361826</v>
      </c>
      <c r="D193" s="37">
        <v>5135.566427850057</v>
      </c>
      <c r="E193" s="37" t="s">
        <v>19</v>
      </c>
      <c r="F193" s="37" t="s">
        <v>19</v>
      </c>
      <c r="G193" s="37" t="s">
        <v>19</v>
      </c>
      <c r="H193" s="37">
        <v>9638237</v>
      </c>
    </row>
    <row r="194" spans="1:8" s="265" customFormat="1" ht="12.75" customHeight="1">
      <c r="A194" s="347"/>
      <c r="B194" s="347"/>
      <c r="C194" s="72"/>
      <c r="D194" s="72"/>
      <c r="E194" s="72"/>
      <c r="F194" s="72"/>
      <c r="G194" s="72"/>
      <c r="H194" s="72"/>
    </row>
    <row r="195" spans="1:8" s="265" customFormat="1" ht="12.75" customHeight="1">
      <c r="A195" s="350" t="s">
        <v>936</v>
      </c>
      <c r="B195" s="350"/>
      <c r="C195" s="18">
        <v>3093.2593952712355</v>
      </c>
      <c r="D195" s="18">
        <v>5102.265125053811</v>
      </c>
      <c r="E195" s="18" t="s">
        <v>19</v>
      </c>
      <c r="F195" s="18" t="s">
        <v>19</v>
      </c>
      <c r="G195" s="18" t="s">
        <v>19</v>
      </c>
      <c r="H195" s="18">
        <v>18709780</v>
      </c>
    </row>
    <row r="196" spans="1:8" s="327" customFormat="1" ht="5.25" customHeight="1">
      <c r="A196" s="351"/>
      <c r="B196" s="351"/>
      <c r="C196" s="351"/>
      <c r="D196" s="351"/>
      <c r="E196" s="351"/>
      <c r="F196" s="351"/>
      <c r="G196" s="351"/>
      <c r="H196" s="351"/>
    </row>
    <row r="197" spans="1:8" s="28" customFormat="1" ht="11.25" customHeight="1">
      <c r="A197" s="352" t="s">
        <v>939</v>
      </c>
      <c r="B197" s="353"/>
      <c r="C197" s="353"/>
      <c r="D197" s="353"/>
      <c r="E197" s="353"/>
      <c r="F197" s="353"/>
      <c r="G197" s="353"/>
      <c r="H197" s="353"/>
    </row>
    <row r="198" spans="1:8" s="28" customFormat="1" ht="11.25" customHeight="1">
      <c r="A198" s="354" t="s">
        <v>940</v>
      </c>
      <c r="B198" s="353"/>
      <c r="C198" s="353"/>
      <c r="D198" s="353"/>
      <c r="E198" s="353"/>
      <c r="F198" s="353"/>
      <c r="G198" s="353"/>
      <c r="H198" s="353"/>
    </row>
    <row r="199" spans="1:8" s="28" customFormat="1" ht="11.25" customHeight="1">
      <c r="A199" s="354" t="s">
        <v>941</v>
      </c>
      <c r="B199" s="353"/>
      <c r="C199" s="353"/>
      <c r="D199" s="353"/>
      <c r="E199" s="353"/>
      <c r="F199" s="353"/>
      <c r="G199" s="353"/>
      <c r="H199" s="353"/>
    </row>
    <row r="200" spans="1:8" s="28" customFormat="1" ht="22.5" customHeight="1">
      <c r="A200" s="354" t="s">
        <v>942</v>
      </c>
      <c r="B200" s="353"/>
      <c r="C200" s="353"/>
      <c r="D200" s="353"/>
      <c r="E200" s="353"/>
      <c r="F200" s="353"/>
      <c r="G200" s="353"/>
      <c r="H200" s="353"/>
    </row>
    <row r="201" spans="1:8" s="28" customFormat="1" ht="22.5" customHeight="1">
      <c r="A201" s="354" t="s">
        <v>715</v>
      </c>
      <c r="B201" s="353"/>
      <c r="C201" s="353"/>
      <c r="D201" s="353"/>
      <c r="E201" s="353"/>
      <c r="F201" s="353"/>
      <c r="G201" s="353"/>
      <c r="H201" s="353"/>
    </row>
    <row r="202" spans="1:8" s="28" customFormat="1" ht="11.25" customHeight="1">
      <c r="A202" s="354" t="s">
        <v>716</v>
      </c>
      <c r="B202" s="353"/>
      <c r="C202" s="353"/>
      <c r="D202" s="353"/>
      <c r="E202" s="353"/>
      <c r="F202" s="353"/>
      <c r="G202" s="353"/>
      <c r="H202" s="353"/>
    </row>
    <row r="203" spans="1:8" s="28" customFormat="1" ht="11.25" customHeight="1">
      <c r="A203" s="355" t="s">
        <v>813</v>
      </c>
      <c r="B203" s="355"/>
      <c r="C203" s="355"/>
      <c r="D203" s="355"/>
      <c r="E203" s="355"/>
      <c r="F203" s="355"/>
      <c r="G203" s="355"/>
      <c r="H203" s="355"/>
    </row>
    <row r="204" spans="1:9" s="28" customFormat="1" ht="22.5" customHeight="1">
      <c r="A204" s="354" t="s">
        <v>878</v>
      </c>
      <c r="B204" s="354"/>
      <c r="C204" s="354"/>
      <c r="D204" s="354"/>
      <c r="E204" s="354"/>
      <c r="F204" s="354"/>
      <c r="G204" s="354"/>
      <c r="H204" s="354"/>
      <c r="I204" s="323"/>
    </row>
    <row r="205" spans="1:9" s="28" customFormat="1" ht="11.25" customHeight="1">
      <c r="A205" s="354" t="s">
        <v>897</v>
      </c>
      <c r="B205" s="354"/>
      <c r="C205" s="354"/>
      <c r="D205" s="354"/>
      <c r="E205" s="354"/>
      <c r="F205" s="354"/>
      <c r="G205" s="354"/>
      <c r="H205" s="354"/>
      <c r="I205" s="323"/>
    </row>
    <row r="206" spans="1:9" s="28" customFormat="1" ht="11.25" customHeight="1">
      <c r="A206" s="357" t="s">
        <v>937</v>
      </c>
      <c r="B206" s="357"/>
      <c r="C206" s="357"/>
      <c r="D206" s="357"/>
      <c r="E206" s="357"/>
      <c r="F206" s="357"/>
      <c r="G206" s="357"/>
      <c r="H206" s="357"/>
      <c r="I206" s="323"/>
    </row>
    <row r="207" spans="1:9" s="332" customFormat="1" ht="11.25" customHeight="1">
      <c r="A207" s="357" t="s">
        <v>932</v>
      </c>
      <c r="B207" s="357"/>
      <c r="C207" s="357"/>
      <c r="D207" s="357"/>
      <c r="E207" s="357"/>
      <c r="F207" s="357"/>
      <c r="G207" s="357"/>
      <c r="H207" s="357"/>
      <c r="I207" s="331"/>
    </row>
    <row r="208" spans="1:9" s="332" customFormat="1" ht="11.25" customHeight="1">
      <c r="A208" s="357" t="s">
        <v>934</v>
      </c>
      <c r="B208" s="357"/>
      <c r="C208" s="357"/>
      <c r="D208" s="357"/>
      <c r="E208" s="357"/>
      <c r="F208" s="357"/>
      <c r="G208" s="357"/>
      <c r="H208" s="357"/>
      <c r="I208" s="331"/>
    </row>
    <row r="209" spans="1:9" s="28" customFormat="1" ht="11.25" customHeight="1">
      <c r="A209" s="354" t="s">
        <v>933</v>
      </c>
      <c r="B209" s="354"/>
      <c r="C209" s="354"/>
      <c r="D209" s="354"/>
      <c r="E209" s="354"/>
      <c r="F209" s="354"/>
      <c r="G209" s="354"/>
      <c r="H209" s="354"/>
      <c r="I209" s="323"/>
    </row>
    <row r="210" spans="1:8" s="52" customFormat="1" ht="5.25" customHeight="1">
      <c r="A210" s="358"/>
      <c r="B210" s="353"/>
      <c r="C210" s="353"/>
      <c r="D210" s="353"/>
      <c r="E210" s="353"/>
      <c r="F210" s="353"/>
      <c r="G210" s="353"/>
      <c r="H210" s="353"/>
    </row>
    <row r="211" spans="1:8" s="28" customFormat="1" ht="11.25" customHeight="1">
      <c r="A211" s="352" t="s">
        <v>271</v>
      </c>
      <c r="B211" s="353"/>
      <c r="C211" s="353"/>
      <c r="D211" s="353"/>
      <c r="E211" s="353"/>
      <c r="F211" s="353"/>
      <c r="G211" s="353"/>
      <c r="H211" s="353"/>
    </row>
    <row r="212" spans="1:8" s="52" customFormat="1" ht="5.25" customHeight="1">
      <c r="A212" s="356"/>
      <c r="B212" s="356"/>
      <c r="C212" s="356"/>
      <c r="D212" s="356"/>
      <c r="E212" s="356"/>
      <c r="F212" s="356"/>
      <c r="G212" s="356"/>
      <c r="H212" s="356"/>
    </row>
    <row r="213" spans="1:8" s="28" customFormat="1" ht="11.25" customHeight="1">
      <c r="A213" s="352" t="s">
        <v>943</v>
      </c>
      <c r="B213" s="352"/>
      <c r="C213" s="352"/>
      <c r="D213" s="352"/>
      <c r="E213" s="352"/>
      <c r="F213" s="352"/>
      <c r="G213" s="352"/>
      <c r="H213" s="352"/>
    </row>
    <row r="214" spans="1:8" s="28" customFormat="1" ht="11.25" customHeight="1">
      <c r="A214" s="352" t="s">
        <v>615</v>
      </c>
      <c r="B214" s="353"/>
      <c r="C214" s="353"/>
      <c r="D214" s="353"/>
      <c r="E214" s="353"/>
      <c r="F214" s="353"/>
      <c r="G214" s="353"/>
      <c r="H214" s="353"/>
    </row>
  </sheetData>
  <sheetProtection/>
  <mergeCells count="196">
    <mergeCell ref="A1:H1"/>
    <mergeCell ref="A2:H2"/>
    <mergeCell ref="A3:H3"/>
    <mergeCell ref="A4:H4"/>
    <mergeCell ref="A5:B5"/>
    <mergeCell ref="A6:B6"/>
    <mergeCell ref="A7:B7"/>
    <mergeCell ref="A8:B8"/>
    <mergeCell ref="A9:B9"/>
    <mergeCell ref="A10:B10"/>
    <mergeCell ref="A11:B11"/>
    <mergeCell ref="A12:B12"/>
    <mergeCell ref="A16:B16"/>
    <mergeCell ref="A20:B20"/>
    <mergeCell ref="A21:B21"/>
    <mergeCell ref="A22:B22"/>
    <mergeCell ref="A23:B23"/>
    <mergeCell ref="A24:B24"/>
    <mergeCell ref="A25:B25"/>
    <mergeCell ref="A28:B28"/>
    <mergeCell ref="A31:B31"/>
    <mergeCell ref="A32:B32"/>
    <mergeCell ref="A36:B36"/>
    <mergeCell ref="A37:B37"/>
    <mergeCell ref="A38:B38"/>
    <mergeCell ref="A39:B39"/>
    <mergeCell ref="A40:B40"/>
    <mergeCell ref="A41:B41"/>
    <mergeCell ref="A42:B42"/>
    <mergeCell ref="A43:B43"/>
    <mergeCell ref="A46:B46"/>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90:B90"/>
    <mergeCell ref="A79:B79"/>
    <mergeCell ref="A80:B80"/>
    <mergeCell ref="A81:B81"/>
    <mergeCell ref="A82:B82"/>
    <mergeCell ref="A83:B83"/>
    <mergeCell ref="A84:B84"/>
    <mergeCell ref="A91:B91"/>
    <mergeCell ref="A92:B92"/>
    <mergeCell ref="A93:B93"/>
    <mergeCell ref="A94:B94"/>
    <mergeCell ref="A95:B95"/>
    <mergeCell ref="A85:B85"/>
    <mergeCell ref="A86:B86"/>
    <mergeCell ref="A87:B87"/>
    <mergeCell ref="A88:B88"/>
    <mergeCell ref="A89:B89"/>
    <mergeCell ref="A106:B106"/>
    <mergeCell ref="A96:B96"/>
    <mergeCell ref="A97:B97"/>
    <mergeCell ref="A98:B98"/>
    <mergeCell ref="A99:B99"/>
    <mergeCell ref="A100:B100"/>
    <mergeCell ref="A107:B107"/>
    <mergeCell ref="A108:B108"/>
    <mergeCell ref="A109:B109"/>
    <mergeCell ref="A110:B110"/>
    <mergeCell ref="A111:B111"/>
    <mergeCell ref="A101:B101"/>
    <mergeCell ref="A102:B102"/>
    <mergeCell ref="A103:B103"/>
    <mergeCell ref="A104:B104"/>
    <mergeCell ref="A105:B105"/>
    <mergeCell ref="A112:B112"/>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H196"/>
    <mergeCell ref="A205:H205"/>
    <mergeCell ref="A206:H206"/>
    <mergeCell ref="A207:H207"/>
    <mergeCell ref="A197:H197"/>
    <mergeCell ref="A198:H198"/>
    <mergeCell ref="A199:H199"/>
    <mergeCell ref="A200:H200"/>
    <mergeCell ref="A201:H201"/>
    <mergeCell ref="A202:H202"/>
    <mergeCell ref="A214:H214"/>
    <mergeCell ref="A113:B113"/>
    <mergeCell ref="A208:H208"/>
    <mergeCell ref="A209:H209"/>
    <mergeCell ref="A210:H210"/>
    <mergeCell ref="A211:H211"/>
    <mergeCell ref="A212:H212"/>
    <mergeCell ref="A213:H213"/>
    <mergeCell ref="A203:H203"/>
    <mergeCell ref="A204:H20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340"/>
  <sheetViews>
    <sheetView zoomScalePageLayoutView="0" workbookViewId="0" topLeftCell="A1">
      <pane ySplit="8" topLeftCell="A9" activePane="bottomLeft" state="frozen"/>
      <selection pane="topLeft" activeCell="A1" sqref="A1:N1"/>
      <selection pane="bottomLeft" activeCell="A1" sqref="A1:I1"/>
    </sheetView>
  </sheetViews>
  <sheetFormatPr defaultColWidth="9.140625" defaultRowHeight="12.75"/>
  <cols>
    <col min="1" max="1" width="1.7109375" style="207" customWidth="1"/>
    <col min="2" max="2" width="1.7109375" style="53" customWidth="1"/>
    <col min="3" max="3" width="27.140625" style="53" customWidth="1"/>
    <col min="4" max="4" width="14.28125" style="53" customWidth="1"/>
    <col min="5" max="5" width="14.28125" style="208" customWidth="1"/>
    <col min="6" max="6" width="14.28125" style="53" customWidth="1"/>
    <col min="7" max="8" width="14.28125" style="209" customWidth="1"/>
    <col min="9" max="9" width="14.28125" style="53" customWidth="1"/>
    <col min="10" max="16384" width="9.140625" style="53" customWidth="1"/>
  </cols>
  <sheetData>
    <row r="1" spans="1:9" ht="12.75" customHeight="1">
      <c r="A1" s="473"/>
      <c r="B1" s="473"/>
      <c r="C1" s="473"/>
      <c r="D1" s="473"/>
      <c r="E1" s="473"/>
      <c r="F1" s="473"/>
      <c r="G1" s="473"/>
      <c r="H1" s="473"/>
      <c r="I1" s="473"/>
    </row>
    <row r="2" spans="1:9" s="324" customFormat="1" ht="17.25" customHeight="1">
      <c r="A2" s="473" t="s">
        <v>0</v>
      </c>
      <c r="B2" s="473"/>
      <c r="C2" s="473"/>
      <c r="D2" s="473"/>
      <c r="E2" s="473"/>
      <c r="F2" s="473"/>
      <c r="G2" s="473"/>
      <c r="H2" s="473"/>
      <c r="I2" s="473"/>
    </row>
    <row r="3" spans="1:9" s="196" customFormat="1" ht="12.75" customHeight="1">
      <c r="A3" s="474"/>
      <c r="B3" s="474"/>
      <c r="C3" s="474"/>
      <c r="D3" s="474"/>
      <c r="E3" s="474"/>
      <c r="F3" s="474"/>
      <c r="G3" s="474"/>
      <c r="H3" s="474"/>
      <c r="I3" s="474"/>
    </row>
    <row r="4" spans="1:9" s="196" customFormat="1" ht="12.75" customHeight="1">
      <c r="A4" s="335"/>
      <c r="B4" s="335"/>
      <c r="C4" s="335"/>
      <c r="D4" s="335"/>
      <c r="E4" s="335"/>
      <c r="F4" s="335"/>
      <c r="G4" s="335"/>
      <c r="H4" s="335"/>
      <c r="I4" s="335"/>
    </row>
    <row r="5" spans="1:9" s="1" customFormat="1" ht="12" customHeight="1">
      <c r="A5" s="458"/>
      <c r="B5" s="458"/>
      <c r="C5" s="459"/>
      <c r="D5" s="91" t="s">
        <v>1</v>
      </c>
      <c r="E5" s="197" t="s">
        <v>318</v>
      </c>
      <c r="F5" s="91" t="s">
        <v>3</v>
      </c>
      <c r="G5" s="91" t="s">
        <v>4</v>
      </c>
      <c r="H5" s="91" t="s">
        <v>5</v>
      </c>
      <c r="I5" s="10" t="s">
        <v>6</v>
      </c>
    </row>
    <row r="6" spans="1:9" s="1" customFormat="1" ht="12" customHeight="1">
      <c r="A6" s="456"/>
      <c r="B6" s="456"/>
      <c r="C6" s="457"/>
      <c r="D6" s="93" t="s">
        <v>294</v>
      </c>
      <c r="E6" s="198" t="s">
        <v>319</v>
      </c>
      <c r="F6" s="93" t="s">
        <v>8</v>
      </c>
      <c r="G6" s="93" t="s">
        <v>9</v>
      </c>
      <c r="H6" s="93" t="s">
        <v>10</v>
      </c>
      <c r="I6" s="11" t="s">
        <v>277</v>
      </c>
    </row>
    <row r="7" spans="1:9" s="1" customFormat="1" ht="12" customHeight="1">
      <c r="A7" s="470"/>
      <c r="B7" s="470"/>
      <c r="C7" s="471"/>
      <c r="D7" s="185" t="s">
        <v>609</v>
      </c>
      <c r="E7" s="198" t="s">
        <v>610</v>
      </c>
      <c r="F7" s="185" t="s">
        <v>611</v>
      </c>
      <c r="G7" s="185" t="s">
        <v>612</v>
      </c>
      <c r="H7" s="185" t="s">
        <v>613</v>
      </c>
      <c r="I7" s="16" t="s">
        <v>614</v>
      </c>
    </row>
    <row r="8" spans="1:9" s="1" customFormat="1" ht="12" customHeight="1">
      <c r="A8" s="472"/>
      <c r="B8" s="472"/>
      <c r="C8" s="472"/>
      <c r="D8" s="339"/>
      <c r="E8" s="339"/>
      <c r="F8" s="339"/>
      <c r="G8" s="339"/>
      <c r="H8" s="339"/>
      <c r="I8" s="339"/>
    </row>
    <row r="9" spans="1:9" s="28" customFormat="1" ht="11.25" customHeight="1">
      <c r="A9" s="438" t="s">
        <v>20</v>
      </c>
      <c r="B9" s="438"/>
      <c r="C9" s="438"/>
      <c r="D9" s="25">
        <v>2222.815287763351</v>
      </c>
      <c r="E9" s="25">
        <v>51900185</v>
      </c>
      <c r="F9" s="25">
        <v>97.2961239935396</v>
      </c>
      <c r="G9" s="27" t="s">
        <v>335</v>
      </c>
      <c r="H9" s="25" t="s">
        <v>335</v>
      </c>
      <c r="I9" s="25">
        <f>I10+I14+I18</f>
        <v>14569553</v>
      </c>
    </row>
    <row r="10" spans="1:9" s="28" customFormat="1" ht="11.25" customHeight="1">
      <c r="A10" s="186"/>
      <c r="B10" s="439" t="s">
        <v>21</v>
      </c>
      <c r="C10" s="439"/>
      <c r="D10" s="29">
        <v>2208.164370888158</v>
      </c>
      <c r="E10" s="29">
        <v>19527407</v>
      </c>
      <c r="F10" s="29">
        <v>97.94</v>
      </c>
      <c r="G10" s="31" t="s">
        <v>335</v>
      </c>
      <c r="H10" s="29" t="s">
        <v>335</v>
      </c>
      <c r="I10" s="29">
        <f>I11+I12+I13</f>
        <v>4915503</v>
      </c>
    </row>
    <row r="11" spans="1:9" s="28" customFormat="1" ht="11.25" customHeight="1">
      <c r="A11" s="186"/>
      <c r="B11" s="187"/>
      <c r="C11" s="188" t="s">
        <v>22</v>
      </c>
      <c r="D11" s="29">
        <v>2148.0709600477044</v>
      </c>
      <c r="E11" s="29">
        <v>8182832</v>
      </c>
      <c r="F11" s="29">
        <v>97.48077064862132</v>
      </c>
      <c r="G11" s="31" t="s">
        <v>335</v>
      </c>
      <c r="H11" s="29" t="s">
        <v>335</v>
      </c>
      <c r="I11" s="29">
        <f>I288+I290+I298+I305+I306</f>
        <v>897441</v>
      </c>
    </row>
    <row r="12" spans="1:9" s="28" customFormat="1" ht="11.25" customHeight="1">
      <c r="A12" s="186"/>
      <c r="B12" s="187"/>
      <c r="C12" s="188" t="s">
        <v>23</v>
      </c>
      <c r="D12" s="29">
        <v>2210.3968740422924</v>
      </c>
      <c r="E12" s="29">
        <v>6019802</v>
      </c>
      <c r="F12" s="29">
        <v>98.77417726785123</v>
      </c>
      <c r="G12" s="31" t="s">
        <v>335</v>
      </c>
      <c r="H12" s="29" t="s">
        <v>335</v>
      </c>
      <c r="I12" s="29">
        <f>I289+I292+I293+I294+I295+I296+I297+I299+I301+I302+I307+I308</f>
        <v>2039415</v>
      </c>
    </row>
    <row r="13" spans="1:9" s="28" customFormat="1" ht="11.25" customHeight="1">
      <c r="A13" s="186"/>
      <c r="B13" s="189"/>
      <c r="C13" s="189" t="s">
        <v>24</v>
      </c>
      <c r="D13" s="29">
        <v>2270.610093217615</v>
      </c>
      <c r="E13" s="29">
        <v>5324774</v>
      </c>
      <c r="F13" s="29">
        <v>97.7</v>
      </c>
      <c r="G13" s="31" t="s">
        <v>335</v>
      </c>
      <c r="H13" s="29" t="s">
        <v>335</v>
      </c>
      <c r="I13" s="29">
        <f>I291+I300+I303+I304</f>
        <v>1978647</v>
      </c>
    </row>
    <row r="14" spans="1:9" s="28" customFormat="1" ht="11.25" customHeight="1">
      <c r="A14" s="186"/>
      <c r="B14" s="439" t="s">
        <v>25</v>
      </c>
      <c r="C14" s="439"/>
      <c r="D14" s="29">
        <v>2175.3104089219332</v>
      </c>
      <c r="E14" s="29">
        <v>10848804</v>
      </c>
      <c r="F14" s="29">
        <v>100</v>
      </c>
      <c r="G14" s="31" t="s">
        <v>335</v>
      </c>
      <c r="H14" s="29" t="s">
        <v>335</v>
      </c>
      <c r="I14" s="29">
        <f>I15+I16+I17</f>
        <v>2718289</v>
      </c>
    </row>
    <row r="15" spans="1:9" s="28" customFormat="1" ht="11.25" customHeight="1">
      <c r="A15" s="186"/>
      <c r="B15" s="187"/>
      <c r="C15" s="188" t="s">
        <v>26</v>
      </c>
      <c r="D15" s="29">
        <v>2274.971064814815</v>
      </c>
      <c r="E15" s="29">
        <v>4073105</v>
      </c>
      <c r="F15" s="29">
        <v>100</v>
      </c>
      <c r="G15" s="31" t="s">
        <v>335</v>
      </c>
      <c r="H15" s="29" t="s">
        <v>335</v>
      </c>
      <c r="I15" s="29">
        <f>I269+I270+I274+I281+I285</f>
        <v>620981</v>
      </c>
    </row>
    <row r="16" spans="1:9" s="28" customFormat="1" ht="11.25" customHeight="1">
      <c r="A16" s="186"/>
      <c r="B16" s="187"/>
      <c r="C16" s="188" t="s">
        <v>27</v>
      </c>
      <c r="D16" s="29">
        <v>2169.470854555744</v>
      </c>
      <c r="E16" s="29">
        <v>3828270</v>
      </c>
      <c r="F16" s="29">
        <v>100</v>
      </c>
      <c r="G16" s="31" t="s">
        <v>335</v>
      </c>
      <c r="H16" s="29" t="s">
        <v>335</v>
      </c>
      <c r="I16" s="29">
        <f>I271+I272+I273+I275+I276+I277+I280+I282+I283</f>
        <v>1057146</v>
      </c>
    </row>
    <row r="17" spans="1:9" s="28" customFormat="1" ht="11.25" customHeight="1">
      <c r="A17" s="186"/>
      <c r="B17" s="189"/>
      <c r="C17" s="188" t="s">
        <v>28</v>
      </c>
      <c r="D17" s="29">
        <v>2089.424403183024</v>
      </c>
      <c r="E17" s="29">
        <v>2947429</v>
      </c>
      <c r="F17" s="29">
        <v>100</v>
      </c>
      <c r="G17" s="31" t="s">
        <v>335</v>
      </c>
      <c r="H17" s="29" t="s">
        <v>335</v>
      </c>
      <c r="I17" s="29">
        <f>I278+I279+I284</f>
        <v>1040162</v>
      </c>
    </row>
    <row r="18" spans="1:9" s="28" customFormat="1" ht="11.25" customHeight="1">
      <c r="A18" s="186"/>
      <c r="B18" s="443" t="s">
        <v>29</v>
      </c>
      <c r="C18" s="443"/>
      <c r="D18" s="37">
        <v>2253.798272239085</v>
      </c>
      <c r="E18" s="37">
        <v>21523974</v>
      </c>
      <c r="F18" s="37">
        <v>95.76242529598538</v>
      </c>
      <c r="G18" s="39" t="s">
        <v>335</v>
      </c>
      <c r="H18" s="37" t="s">
        <v>335</v>
      </c>
      <c r="I18" s="37">
        <f>I261+I262+I263+I245+I264+I265+I251+I266+I254</f>
        <v>6935761</v>
      </c>
    </row>
    <row r="19" spans="1:9" s="28" customFormat="1" ht="11.25" customHeight="1">
      <c r="A19" s="448"/>
      <c r="B19" s="448"/>
      <c r="C19" s="448"/>
      <c r="D19" s="448"/>
      <c r="E19" s="448"/>
      <c r="F19" s="448"/>
      <c r="G19" s="448"/>
      <c r="H19" s="448"/>
      <c r="I19" s="448"/>
    </row>
    <row r="20" spans="1:9" s="28" customFormat="1" ht="11.25" customHeight="1">
      <c r="A20" s="438" t="s">
        <v>30</v>
      </c>
      <c r="B20" s="438"/>
      <c r="C20" s="438"/>
      <c r="D20" s="25">
        <v>2897.9848302698597</v>
      </c>
      <c r="E20" s="25">
        <v>156754812</v>
      </c>
      <c r="F20" s="25">
        <v>82.67418220700978</v>
      </c>
      <c r="G20" s="27" t="s">
        <v>335</v>
      </c>
      <c r="H20" s="25" t="s">
        <v>335</v>
      </c>
      <c r="I20" s="25">
        <f>I21+I22+I23+I26+I29+I30</f>
        <v>5975329</v>
      </c>
    </row>
    <row r="21" spans="1:9" s="28" customFormat="1" ht="11.25" customHeight="1">
      <c r="A21" s="186"/>
      <c r="B21" s="439" t="s">
        <v>31</v>
      </c>
      <c r="C21" s="439"/>
      <c r="D21" s="29">
        <v>3288.5840164990977</v>
      </c>
      <c r="E21" s="29">
        <v>102334971</v>
      </c>
      <c r="F21" s="29">
        <v>79.42683419254305</v>
      </c>
      <c r="G21" s="31" t="s">
        <v>335</v>
      </c>
      <c r="H21" s="29" t="s">
        <v>335</v>
      </c>
      <c r="I21" s="29">
        <f>I174+I177+I178+I193+I194+I197+I199+I201+I204</f>
        <v>-1204619</v>
      </c>
    </row>
    <row r="22" spans="1:9" s="28" customFormat="1" ht="11.25" customHeight="1">
      <c r="A22" s="186"/>
      <c r="B22" s="439" t="s">
        <v>32</v>
      </c>
      <c r="C22" s="439"/>
      <c r="D22" s="29">
        <v>2692.825791263406</v>
      </c>
      <c r="E22" s="29">
        <v>8715272</v>
      </c>
      <c r="F22" s="29">
        <v>85.06</v>
      </c>
      <c r="G22" s="31" t="s">
        <v>335</v>
      </c>
      <c r="H22" s="29" t="s">
        <v>335</v>
      </c>
      <c r="I22" s="29">
        <f>I179+I185+I189+I195+I203+I205+I206+I212</f>
        <v>269205</v>
      </c>
    </row>
    <row r="23" spans="1:9" s="28" customFormat="1" ht="11.25" customHeight="1">
      <c r="A23" s="186"/>
      <c r="B23" s="439" t="s">
        <v>33</v>
      </c>
      <c r="C23" s="439"/>
      <c r="D23" s="29">
        <v>2078.5263157894738</v>
      </c>
      <c r="E23" s="29">
        <v>19889388</v>
      </c>
      <c r="F23" s="29">
        <v>92.41</v>
      </c>
      <c r="G23" s="31" t="s">
        <v>335</v>
      </c>
      <c r="H23" s="29" t="s">
        <v>335</v>
      </c>
      <c r="I23" s="29">
        <f>I24+I25</f>
        <v>2931038</v>
      </c>
    </row>
    <row r="24" spans="1:9" s="28" customFormat="1" ht="11.25" customHeight="1">
      <c r="A24" s="186"/>
      <c r="B24" s="187"/>
      <c r="C24" s="188" t="s">
        <v>34</v>
      </c>
      <c r="D24" s="29">
        <v>2235.982048574446</v>
      </c>
      <c r="E24" s="29">
        <v>2634614</v>
      </c>
      <c r="F24" s="29">
        <v>100</v>
      </c>
      <c r="G24" s="31" t="s">
        <v>335</v>
      </c>
      <c r="H24" s="29" t="s">
        <v>335</v>
      </c>
      <c r="I24" s="29">
        <f>I176+I182+I184+I196+I207+I213</f>
        <v>537538</v>
      </c>
    </row>
    <row r="25" spans="1:9" s="28" customFormat="1" ht="11.25" customHeight="1">
      <c r="A25" s="186"/>
      <c r="B25" s="189"/>
      <c r="C25" s="189" t="s">
        <v>35</v>
      </c>
      <c r="D25" s="29">
        <v>2063.082444329363</v>
      </c>
      <c r="E25" s="29">
        <v>17254774</v>
      </c>
      <c r="F25" s="29">
        <v>91.79604943866482</v>
      </c>
      <c r="G25" s="31" t="s">
        <v>335</v>
      </c>
      <c r="H25" s="29" t="s">
        <v>335</v>
      </c>
      <c r="I25" s="29">
        <f>I183+I186+I187+I192+I209</f>
        <v>2393500</v>
      </c>
    </row>
    <row r="26" spans="1:9" s="28" customFormat="1" ht="11.25" customHeight="1">
      <c r="A26" s="186"/>
      <c r="B26" s="439" t="s">
        <v>36</v>
      </c>
      <c r="C26" s="439"/>
      <c r="D26" s="29">
        <v>2512.436305732484</v>
      </c>
      <c r="E26" s="29">
        <v>8905890</v>
      </c>
      <c r="F26" s="29">
        <v>85.3</v>
      </c>
      <c r="G26" s="31" t="s">
        <v>335</v>
      </c>
      <c r="H26" s="29" t="s">
        <v>335</v>
      </c>
      <c r="I26" s="29">
        <f>I27+I28</f>
        <v>243757</v>
      </c>
    </row>
    <row r="27" spans="1:9" s="28" customFormat="1" ht="11.25" customHeight="1">
      <c r="A27" s="186"/>
      <c r="B27" s="187"/>
      <c r="C27" s="188" t="s">
        <v>37</v>
      </c>
      <c r="D27" s="29">
        <v>2083.3291592128803</v>
      </c>
      <c r="E27" s="29">
        <v>2667653</v>
      </c>
      <c r="F27" s="29">
        <v>92.17</v>
      </c>
      <c r="G27" s="31" t="s">
        <v>335</v>
      </c>
      <c r="H27" s="29" t="s">
        <v>335</v>
      </c>
      <c r="I27" s="29">
        <f>I175+I190+I202</f>
        <v>279012</v>
      </c>
    </row>
    <row r="28" spans="1:9" s="28" customFormat="1" ht="11.25" customHeight="1">
      <c r="A28" s="186"/>
      <c r="B28" s="189"/>
      <c r="C28" s="189" t="s">
        <v>38</v>
      </c>
      <c r="D28" s="29">
        <v>2717.80522260274</v>
      </c>
      <c r="E28" s="29">
        <v>6238237</v>
      </c>
      <c r="F28" s="29">
        <v>83.18554903739927</v>
      </c>
      <c r="G28" s="31" t="s">
        <v>335</v>
      </c>
      <c r="H28" s="29" t="s">
        <v>335</v>
      </c>
      <c r="I28" s="29">
        <f>I180+I208+I211</f>
        <v>-35255</v>
      </c>
    </row>
    <row r="29" spans="1:9" s="28" customFormat="1" ht="11.25" customHeight="1">
      <c r="A29" s="186"/>
      <c r="B29" s="439" t="s">
        <v>39</v>
      </c>
      <c r="C29" s="439"/>
      <c r="D29" s="29">
        <v>2183.527293844367</v>
      </c>
      <c r="E29" s="29">
        <v>1858303</v>
      </c>
      <c r="F29" s="29">
        <v>100</v>
      </c>
      <c r="G29" s="31" t="s">
        <v>335</v>
      </c>
      <c r="H29" s="29" t="s">
        <v>335</v>
      </c>
      <c r="I29" s="29">
        <f>I188+I191+I198+I200+I210</f>
        <v>581848</v>
      </c>
    </row>
    <row r="30" spans="1:9" s="28" customFormat="1" ht="11.25" customHeight="1">
      <c r="A30" s="186"/>
      <c r="B30" s="439" t="s">
        <v>40</v>
      </c>
      <c r="C30" s="439"/>
      <c r="D30" s="29">
        <v>2241.8161040787622</v>
      </c>
      <c r="E30" s="29">
        <v>15050987</v>
      </c>
      <c r="F30" s="29">
        <v>99.84</v>
      </c>
      <c r="G30" s="31" t="s">
        <v>335</v>
      </c>
      <c r="H30" s="29" t="s">
        <v>335</v>
      </c>
      <c r="I30" s="29">
        <f>I31+I32+I33</f>
        <v>3154100</v>
      </c>
    </row>
    <row r="31" spans="1:9" s="28" customFormat="1" ht="11.25" customHeight="1">
      <c r="A31" s="186"/>
      <c r="B31" s="187"/>
      <c r="C31" s="188" t="s">
        <v>41</v>
      </c>
      <c r="D31" s="29">
        <v>2474.493848857645</v>
      </c>
      <c r="E31" s="29">
        <v>2254644</v>
      </c>
      <c r="F31" s="29">
        <v>100</v>
      </c>
      <c r="G31" s="31" t="s">
        <v>335</v>
      </c>
      <c r="H31" s="29" t="s">
        <v>335</v>
      </c>
      <c r="I31" s="29">
        <f>I220+I221+I227+I233+I235+I236</f>
        <v>180007</v>
      </c>
    </row>
    <row r="32" spans="1:9" s="28" customFormat="1" ht="11.25" customHeight="1">
      <c r="A32" s="186"/>
      <c r="B32" s="187"/>
      <c r="C32" s="189" t="s">
        <v>42</v>
      </c>
      <c r="D32" s="29">
        <v>2182.004385964912</v>
      </c>
      <c r="E32" s="29">
        <v>1657643</v>
      </c>
      <c r="F32" s="29">
        <v>96.51400562492239</v>
      </c>
      <c r="G32" s="31" t="s">
        <v>335</v>
      </c>
      <c r="H32" s="29" t="s">
        <v>335</v>
      </c>
      <c r="I32" s="29">
        <f>I219+I222+I224+I230</f>
        <v>36389</v>
      </c>
    </row>
    <row r="33" spans="1:9" s="28" customFormat="1" ht="11.25" customHeight="1">
      <c r="A33" s="186"/>
      <c r="B33" s="187"/>
      <c r="C33" s="187" t="s">
        <v>43</v>
      </c>
      <c r="D33" s="191">
        <v>2217.53547331834</v>
      </c>
      <c r="E33" s="191">
        <v>11138700</v>
      </c>
      <c r="F33" s="191">
        <v>100</v>
      </c>
      <c r="G33" s="200" t="s">
        <v>335</v>
      </c>
      <c r="H33" s="191" t="s">
        <v>335</v>
      </c>
      <c r="I33" s="191">
        <f>I216+I217+I218+I223+I225+I226+I228+I229+I231+I232+I234+I237</f>
        <v>2937704</v>
      </c>
    </row>
    <row r="34" spans="1:9" s="28" customFormat="1" ht="11.25" customHeight="1">
      <c r="A34" s="448"/>
      <c r="B34" s="448"/>
      <c r="C34" s="448"/>
      <c r="D34" s="448"/>
      <c r="E34" s="448"/>
      <c r="F34" s="448"/>
      <c r="G34" s="448"/>
      <c r="H34" s="448"/>
      <c r="I34" s="448"/>
    </row>
    <row r="35" spans="1:9" s="28" customFormat="1" ht="11.25" customHeight="1">
      <c r="A35" s="438" t="s">
        <v>44</v>
      </c>
      <c r="B35" s="438"/>
      <c r="C35" s="438"/>
      <c r="D35" s="21">
        <v>2307.2189022708467</v>
      </c>
      <c r="E35" s="21">
        <v>88730050</v>
      </c>
      <c r="F35" s="21">
        <v>92.98170006803424</v>
      </c>
      <c r="G35" s="23" t="s">
        <v>335</v>
      </c>
      <c r="H35" s="21" t="s">
        <v>335</v>
      </c>
      <c r="I35" s="21">
        <f>I36+I37</f>
        <v>9117421</v>
      </c>
    </row>
    <row r="36" spans="1:9" s="28" customFormat="1" ht="11.25" customHeight="1">
      <c r="A36" s="186"/>
      <c r="B36" s="439" t="s">
        <v>45</v>
      </c>
      <c r="C36" s="439"/>
      <c r="D36" s="29">
        <v>2307.469143278395</v>
      </c>
      <c r="E36" s="29">
        <v>78083751</v>
      </c>
      <c r="F36" s="29">
        <v>93.3</v>
      </c>
      <c r="G36" s="31" t="s">
        <v>335</v>
      </c>
      <c r="H36" s="29" t="s">
        <v>335</v>
      </c>
      <c r="I36" s="29">
        <f>I240+I241+I243+I244+I246+I249+I252+I253+I257+I258</f>
        <v>8067743</v>
      </c>
    </row>
    <row r="37" spans="1:9" s="28" customFormat="1" ht="11.25" customHeight="1">
      <c r="A37" s="186"/>
      <c r="B37" s="443" t="s">
        <v>46</v>
      </c>
      <c r="C37" s="443"/>
      <c r="D37" s="191">
        <v>2305.49891422367</v>
      </c>
      <c r="E37" s="191">
        <v>10646299</v>
      </c>
      <c r="F37" s="191">
        <v>90.69292051098049</v>
      </c>
      <c r="G37" s="200" t="s">
        <v>335</v>
      </c>
      <c r="H37" s="191" t="s">
        <v>335</v>
      </c>
      <c r="I37" s="191">
        <f>I242+I181+I247+I255+I256</f>
        <v>1049678</v>
      </c>
    </row>
    <row r="38" spans="1:9" s="28" customFormat="1" ht="11.25" customHeight="1">
      <c r="A38" s="448"/>
      <c r="B38" s="448"/>
      <c r="C38" s="448"/>
      <c r="D38" s="448"/>
      <c r="E38" s="448"/>
      <c r="F38" s="448"/>
      <c r="G38" s="448"/>
      <c r="H38" s="448"/>
      <c r="I38" s="448"/>
    </row>
    <row r="39" spans="1:9" s="28" customFormat="1" ht="11.25" customHeight="1">
      <c r="A39" s="438" t="s">
        <v>47</v>
      </c>
      <c r="B39" s="438"/>
      <c r="C39" s="438"/>
      <c r="D39" s="21">
        <v>4091.876122068336</v>
      </c>
      <c r="E39" s="21">
        <v>401033475</v>
      </c>
      <c r="F39" s="21">
        <v>77.015633703776</v>
      </c>
      <c r="G39" s="23" t="s">
        <v>335</v>
      </c>
      <c r="H39" s="21" t="s">
        <v>335</v>
      </c>
      <c r="I39" s="21">
        <f>I40+I41+I45</f>
        <v>-31203830</v>
      </c>
    </row>
    <row r="40" spans="1:9" s="28" customFormat="1" ht="11.25" customHeight="1">
      <c r="A40" s="186"/>
      <c r="B40" s="439" t="s">
        <v>48</v>
      </c>
      <c r="C40" s="439"/>
      <c r="D40" s="29">
        <v>4674.69148542728</v>
      </c>
      <c r="E40" s="29">
        <v>305091458</v>
      </c>
      <c r="F40" s="29">
        <v>75.47639529203092</v>
      </c>
      <c r="G40" s="31" t="s">
        <v>335</v>
      </c>
      <c r="H40" s="29" t="s">
        <v>335</v>
      </c>
      <c r="I40" s="29">
        <f>I87+I92+I101+I105+I106+I108+I110+I111+I112+I117+I120+I121+I123+I125+I126+I127+I130+I132+I136+I138+I141+I143+I145+I149+I150+I151+I154+I155+I159+I163+I167+I169+I170</f>
        <v>-34103319</v>
      </c>
    </row>
    <row r="41" spans="1:9" s="28" customFormat="1" ht="11.25" customHeight="1">
      <c r="A41" s="186"/>
      <c r="B41" s="439" t="s">
        <v>49</v>
      </c>
      <c r="C41" s="439"/>
      <c r="D41" s="29">
        <v>2884.4974417025132</v>
      </c>
      <c r="E41" s="29">
        <v>49701194</v>
      </c>
      <c r="F41" s="29">
        <v>84.36</v>
      </c>
      <c r="G41" s="31" t="s">
        <v>335</v>
      </c>
      <c r="H41" s="29" t="s">
        <v>335</v>
      </c>
      <c r="I41" s="29">
        <f>I42+I43+I44</f>
        <v>3233138</v>
      </c>
    </row>
    <row r="42" spans="1:9" s="28" customFormat="1" ht="11.25" customHeight="1">
      <c r="A42" s="186"/>
      <c r="B42" s="187"/>
      <c r="C42" s="188" t="s">
        <v>50</v>
      </c>
      <c r="D42" s="29">
        <v>3398.209188389721</v>
      </c>
      <c r="E42" s="29">
        <v>24400153</v>
      </c>
      <c r="F42" s="29">
        <v>80.20337120625662</v>
      </c>
      <c r="G42" s="31" t="s">
        <v>335</v>
      </c>
      <c r="H42" s="29" t="s">
        <v>335</v>
      </c>
      <c r="I42" s="29">
        <f>I93+I97+I107+I128+I248+I134+I250+I139+I157+I161+I164</f>
        <v>816412</v>
      </c>
    </row>
    <row r="43" spans="1:9" s="28" customFormat="1" ht="11.25" customHeight="1">
      <c r="A43" s="186"/>
      <c r="B43" s="187"/>
      <c r="C43" s="188" t="s">
        <v>51</v>
      </c>
      <c r="D43" s="29">
        <v>2406.7203609484495</v>
      </c>
      <c r="E43" s="29">
        <v>22656646</v>
      </c>
      <c r="F43" s="29">
        <v>89.41</v>
      </c>
      <c r="G43" s="31" t="s">
        <v>335</v>
      </c>
      <c r="H43" s="29" t="s">
        <v>335</v>
      </c>
      <c r="I43" s="29">
        <f>I95+I109+I118+I131+I148+I152+I162+I171</f>
        <v>1635447</v>
      </c>
    </row>
    <row r="44" spans="1:9" s="28" customFormat="1" ht="11.25" customHeight="1">
      <c r="A44" s="186"/>
      <c r="B44" s="189"/>
      <c r="C44" s="189" t="s">
        <v>52</v>
      </c>
      <c r="D44" s="29">
        <v>2201.7564705882355</v>
      </c>
      <c r="E44" s="29">
        <v>2644395</v>
      </c>
      <c r="F44" s="29">
        <v>100</v>
      </c>
      <c r="G44" s="31" t="s">
        <v>335</v>
      </c>
      <c r="H44" s="29" t="s">
        <v>335</v>
      </c>
      <c r="I44" s="29">
        <f>I99+I114+I115+I165</f>
        <v>781279</v>
      </c>
    </row>
    <row r="45" spans="1:9" s="28" customFormat="1" ht="11.25" customHeight="1">
      <c r="A45" s="186"/>
      <c r="B45" s="439" t="s">
        <v>53</v>
      </c>
      <c r="C45" s="439"/>
      <c r="D45" s="29">
        <v>2987.430484344666</v>
      </c>
      <c r="E45" s="29">
        <v>46240822</v>
      </c>
      <c r="F45" s="29">
        <v>80.42</v>
      </c>
      <c r="G45" s="31" t="s">
        <v>335</v>
      </c>
      <c r="H45" s="29" t="s">
        <v>335</v>
      </c>
      <c r="I45" s="29">
        <f>I46+I47+I48</f>
        <v>-333649</v>
      </c>
    </row>
    <row r="46" spans="1:9" s="28" customFormat="1" ht="11.25" customHeight="1">
      <c r="A46" s="186"/>
      <c r="B46" s="187"/>
      <c r="C46" s="188" t="s">
        <v>54</v>
      </c>
      <c r="D46" s="29">
        <v>2584.2378964941568</v>
      </c>
      <c r="E46" s="29">
        <v>4839293</v>
      </c>
      <c r="F46" s="29">
        <v>90.91781304006032</v>
      </c>
      <c r="G46" s="31" t="s">
        <v>335</v>
      </c>
      <c r="H46" s="29" t="s">
        <v>335</v>
      </c>
      <c r="I46" s="29">
        <f>I88+I90+I102+I104+I124+I129+I140+I144+I168</f>
        <v>829172</v>
      </c>
    </row>
    <row r="47" spans="1:9" s="28" customFormat="1" ht="11.25" customHeight="1">
      <c r="A47" s="186"/>
      <c r="B47" s="187"/>
      <c r="C47" s="188" t="s">
        <v>55</v>
      </c>
      <c r="D47" s="29">
        <v>2398.525304765423</v>
      </c>
      <c r="E47" s="29">
        <v>12142368</v>
      </c>
      <c r="F47" s="29">
        <v>92.2201431656003</v>
      </c>
      <c r="G47" s="31" t="s">
        <v>335</v>
      </c>
      <c r="H47" s="29" t="s">
        <v>335</v>
      </c>
      <c r="I47" s="29">
        <f>I91+I94+I119+I122+I142+I147+I156+I160</f>
        <v>420492</v>
      </c>
    </row>
    <row r="48" spans="1:9" s="28" customFormat="1" ht="11.25" customHeight="1">
      <c r="A48" s="186"/>
      <c r="B48" s="187"/>
      <c r="C48" s="187" t="s">
        <v>56</v>
      </c>
      <c r="D48" s="191">
        <v>3325.7627656975324</v>
      </c>
      <c r="E48" s="191">
        <v>29259161</v>
      </c>
      <c r="F48" s="191">
        <v>75.28</v>
      </c>
      <c r="G48" s="200" t="s">
        <v>335</v>
      </c>
      <c r="H48" s="191" t="s">
        <v>335</v>
      </c>
      <c r="I48" s="191">
        <f>I86+I96+I100+I113+I116+I133+I146+I153+I166</f>
        <v>-1583313</v>
      </c>
    </row>
    <row r="49" spans="1:9" s="28" customFormat="1" ht="11.25" customHeight="1">
      <c r="A49" s="448"/>
      <c r="B49" s="448"/>
      <c r="C49" s="448"/>
      <c r="D49" s="448"/>
      <c r="E49" s="448"/>
      <c r="F49" s="448"/>
      <c r="G49" s="448"/>
      <c r="H49" s="448"/>
      <c r="I49" s="448"/>
    </row>
    <row r="50" spans="1:9" s="28" customFormat="1" ht="11.25" customHeight="1">
      <c r="A50" s="438" t="s">
        <v>57</v>
      </c>
      <c r="B50" s="438"/>
      <c r="C50" s="438"/>
      <c r="D50" s="25">
        <v>3081.4378539900786</v>
      </c>
      <c r="E50" s="25">
        <v>128904414</v>
      </c>
      <c r="F50" s="25">
        <v>85.37693063225072</v>
      </c>
      <c r="G50" s="27" t="s">
        <v>335</v>
      </c>
      <c r="H50" s="25" t="s">
        <v>335</v>
      </c>
      <c r="I50" s="25">
        <f>I51+I52+I53</f>
        <v>1396550</v>
      </c>
    </row>
    <row r="51" spans="1:9" s="28" customFormat="1" ht="11.25" customHeight="1">
      <c r="A51" s="186"/>
      <c r="B51" s="439" t="s">
        <v>58</v>
      </c>
      <c r="C51" s="439"/>
      <c r="D51" s="29">
        <v>3406.346222874857</v>
      </c>
      <c r="E51" s="29">
        <v>59416752</v>
      </c>
      <c r="F51" s="29">
        <v>92.24</v>
      </c>
      <c r="G51" s="31" t="s">
        <v>335</v>
      </c>
      <c r="H51" s="29" t="s">
        <v>335</v>
      </c>
      <c r="I51" s="29">
        <f>I58+I66+I73+I83</f>
        <v>-143058</v>
      </c>
    </row>
    <row r="52" spans="1:9" s="28" customFormat="1" ht="11.25" customHeight="1">
      <c r="A52" s="186"/>
      <c r="B52" s="439" t="s">
        <v>59</v>
      </c>
      <c r="C52" s="439"/>
      <c r="D52" s="29">
        <v>2939.070190581411</v>
      </c>
      <c r="E52" s="29">
        <v>60350787</v>
      </c>
      <c r="F52" s="29">
        <v>79.97232897807922</v>
      </c>
      <c r="G52" s="31" t="s">
        <v>335</v>
      </c>
      <c r="H52" s="29" t="s">
        <v>335</v>
      </c>
      <c r="I52" s="29">
        <f>I89+I57+I59+I98+I103+I63+I67+I68+I69+I135+I137+I70+I71+I76+I77+I78+I158+I80+I81+I82</f>
        <v>748621</v>
      </c>
    </row>
    <row r="53" spans="1:9" s="28" customFormat="1" ht="11.25" customHeight="1">
      <c r="A53" s="186"/>
      <c r="B53" s="443" t="s">
        <v>60</v>
      </c>
      <c r="C53" s="443"/>
      <c r="D53" s="37">
        <v>2600.8995066216567</v>
      </c>
      <c r="E53" s="37">
        <v>9136875</v>
      </c>
      <c r="F53" s="37">
        <v>87.04633138832612</v>
      </c>
      <c r="G53" s="39" t="s">
        <v>335</v>
      </c>
      <c r="H53" s="37" t="s">
        <v>335</v>
      </c>
      <c r="I53" s="37">
        <f>I60+I61+I62+I64+I65+I72+I74+I75+I79</f>
        <v>790987</v>
      </c>
    </row>
    <row r="54" spans="1:9" s="28" customFormat="1" ht="11.25" customHeight="1">
      <c r="A54" s="448"/>
      <c r="B54" s="448"/>
      <c r="C54" s="448"/>
      <c r="D54" s="448"/>
      <c r="E54" s="448"/>
      <c r="F54" s="448"/>
      <c r="G54" s="448"/>
      <c r="H54" s="448"/>
      <c r="I54" s="448"/>
    </row>
    <row r="55" spans="1:9" s="24" customFormat="1" ht="11.25" customHeight="1">
      <c r="A55" s="438" t="s">
        <v>296</v>
      </c>
      <c r="B55" s="438"/>
      <c r="C55" s="438"/>
      <c r="D55" s="21">
        <v>3267.4818680261637</v>
      </c>
      <c r="E55" s="21">
        <v>827322935</v>
      </c>
      <c r="F55" s="21">
        <v>81.71</v>
      </c>
      <c r="G55" s="23">
        <v>100</v>
      </c>
      <c r="H55" s="21" t="s">
        <v>335</v>
      </c>
      <c r="I55" s="21">
        <f>I9+I20+I35+I39+I50</f>
        <v>-144977</v>
      </c>
    </row>
    <row r="56" spans="1:9" s="24" customFormat="1" ht="11.25" customHeight="1">
      <c r="A56" s="438" t="s">
        <v>61</v>
      </c>
      <c r="B56" s="438"/>
      <c r="C56" s="438"/>
      <c r="D56" s="21">
        <v>3103.745039640026</v>
      </c>
      <c r="E56" s="21">
        <v>118591609</v>
      </c>
      <c r="F56" s="21">
        <v>85.73</v>
      </c>
      <c r="G56" s="23" t="s">
        <v>335</v>
      </c>
      <c r="H56" s="21" t="s">
        <v>335</v>
      </c>
      <c r="I56" s="21">
        <f>SUM(I57:I83)</f>
        <v>1172963</v>
      </c>
    </row>
    <row r="57" spans="1:9" s="28" customFormat="1" ht="11.25" customHeight="1">
      <c r="A57" s="24"/>
      <c r="B57" s="180"/>
      <c r="C57" s="81" t="s">
        <v>62</v>
      </c>
      <c r="D57" s="29">
        <v>2235.7181729834792</v>
      </c>
      <c r="E57" s="29">
        <v>2193433</v>
      </c>
      <c r="F57" s="29">
        <v>80</v>
      </c>
      <c r="G57" s="31" t="s">
        <v>336</v>
      </c>
      <c r="H57" s="29">
        <v>39</v>
      </c>
      <c r="I57" s="201">
        <v>0</v>
      </c>
    </row>
    <row r="58" spans="1:9" s="28" customFormat="1" ht="11.25" customHeight="1">
      <c r="A58" s="24"/>
      <c r="B58" s="180"/>
      <c r="C58" s="81" t="s">
        <v>63</v>
      </c>
      <c r="D58" s="29">
        <v>3481.4180872580177</v>
      </c>
      <c r="E58" s="29">
        <v>8206183</v>
      </c>
      <c r="F58" s="29">
        <v>85</v>
      </c>
      <c r="G58" s="31" t="s">
        <v>337</v>
      </c>
      <c r="H58" s="29">
        <v>57</v>
      </c>
      <c r="I58" s="201">
        <v>-45657</v>
      </c>
    </row>
    <row r="59" spans="1:9" s="28" customFormat="1" ht="11.25" customHeight="1">
      <c r="A59" s="24"/>
      <c r="B59" s="180"/>
      <c r="C59" s="81" t="s">
        <v>64</v>
      </c>
      <c r="D59" s="29">
        <v>3483.591337099812</v>
      </c>
      <c r="E59" s="29">
        <v>1164233</v>
      </c>
      <c r="F59" s="29">
        <v>60</v>
      </c>
      <c r="G59" s="31" t="s">
        <v>338</v>
      </c>
      <c r="H59" s="29">
        <v>62</v>
      </c>
      <c r="I59" s="201">
        <v>-26372</v>
      </c>
    </row>
    <row r="60" spans="1:9" s="28" customFormat="1" ht="11.25" customHeight="1">
      <c r="A60" s="24"/>
      <c r="B60" s="180"/>
      <c r="C60" s="81" t="s">
        <v>65</v>
      </c>
      <c r="D60" s="29">
        <v>2039.9317073170732</v>
      </c>
      <c r="E60" s="29">
        <v>688723</v>
      </c>
      <c r="F60" s="29">
        <v>100</v>
      </c>
      <c r="G60" s="31" t="s">
        <v>339</v>
      </c>
      <c r="H60" s="29">
        <v>28</v>
      </c>
      <c r="I60" s="201">
        <v>47244</v>
      </c>
    </row>
    <row r="61" spans="1:9" s="28" customFormat="1" ht="11.25" customHeight="1">
      <c r="A61" s="24"/>
      <c r="B61" s="180"/>
      <c r="C61" s="81" t="s">
        <v>66</v>
      </c>
      <c r="D61" s="29">
        <v>2118.135135135135</v>
      </c>
      <c r="E61" s="29">
        <v>362858</v>
      </c>
      <c r="F61" s="29">
        <v>100</v>
      </c>
      <c r="G61" s="31" t="s">
        <v>340</v>
      </c>
      <c r="H61" s="29">
        <v>32</v>
      </c>
      <c r="I61" s="201">
        <v>113649</v>
      </c>
    </row>
    <row r="62" spans="1:9" s="28" customFormat="1" ht="11.25" customHeight="1">
      <c r="A62" s="24"/>
      <c r="B62" s="180"/>
      <c r="C62" s="81" t="s">
        <v>67</v>
      </c>
      <c r="D62" s="29">
        <v>2351.8337801608577</v>
      </c>
      <c r="E62" s="29">
        <v>850389</v>
      </c>
      <c r="F62" s="29">
        <v>100</v>
      </c>
      <c r="G62" s="31" t="s">
        <v>341</v>
      </c>
      <c r="H62" s="29">
        <v>32</v>
      </c>
      <c r="I62" s="201">
        <v>243464</v>
      </c>
    </row>
    <row r="63" spans="1:9" s="28" customFormat="1" ht="11.25" customHeight="1">
      <c r="A63" s="24"/>
      <c r="B63" s="180"/>
      <c r="C63" s="81" t="s">
        <v>68</v>
      </c>
      <c r="D63" s="29">
        <v>2260.8811881188117</v>
      </c>
      <c r="E63" s="29">
        <v>1338267</v>
      </c>
      <c r="F63" s="29">
        <v>85</v>
      </c>
      <c r="G63" s="31" t="s">
        <v>342</v>
      </c>
      <c r="H63" s="29">
        <v>48</v>
      </c>
      <c r="I63" s="201">
        <v>0</v>
      </c>
    </row>
    <row r="64" spans="1:9" s="28" customFormat="1" ht="11.25" customHeight="1">
      <c r="A64" s="24"/>
      <c r="B64" s="180"/>
      <c r="C64" s="81" t="s">
        <v>343</v>
      </c>
      <c r="D64" s="29">
        <v>2375.686567164179</v>
      </c>
      <c r="E64" s="29">
        <v>189161</v>
      </c>
      <c r="F64" s="29">
        <v>100</v>
      </c>
      <c r="G64" s="31" t="s">
        <v>344</v>
      </c>
      <c r="H64" s="29">
        <v>32</v>
      </c>
      <c r="I64" s="201">
        <v>44531</v>
      </c>
    </row>
    <row r="65" spans="1:9" s="28" customFormat="1" ht="11.25" customHeight="1">
      <c r="A65" s="24"/>
      <c r="B65" s="180"/>
      <c r="C65" s="81" t="s">
        <v>69</v>
      </c>
      <c r="D65" s="29">
        <v>3044.0634648370497</v>
      </c>
      <c r="E65" s="29">
        <v>3769238</v>
      </c>
      <c r="F65" s="29">
        <v>80</v>
      </c>
      <c r="G65" s="31" t="s">
        <v>345</v>
      </c>
      <c r="H65" s="29">
        <v>53</v>
      </c>
      <c r="I65" s="201">
        <v>0</v>
      </c>
    </row>
    <row r="66" spans="1:9" s="28" customFormat="1" ht="11.25" customHeight="1">
      <c r="A66" s="24"/>
      <c r="B66" s="180"/>
      <c r="C66" s="81" t="s">
        <v>70</v>
      </c>
      <c r="D66" s="29">
        <v>4014.57037695139</v>
      </c>
      <c r="E66" s="29">
        <v>36765706</v>
      </c>
      <c r="F66" s="29">
        <v>95</v>
      </c>
      <c r="G66" s="31" t="s">
        <v>346</v>
      </c>
      <c r="H66" s="29">
        <v>60</v>
      </c>
      <c r="I66" s="201">
        <v>-937310</v>
      </c>
    </row>
    <row r="67" spans="1:9" s="28" customFormat="1" ht="11.25" customHeight="1">
      <c r="A67" s="24"/>
      <c r="B67" s="180"/>
      <c r="C67" s="81" t="s">
        <v>71</v>
      </c>
      <c r="D67" s="29">
        <v>2170.2398911353034</v>
      </c>
      <c r="E67" s="29">
        <v>4439655</v>
      </c>
      <c r="F67" s="29">
        <v>90</v>
      </c>
      <c r="G67" s="31" t="s">
        <v>347</v>
      </c>
      <c r="H67" s="29">
        <v>45</v>
      </c>
      <c r="I67" s="201">
        <v>508335</v>
      </c>
    </row>
    <row r="68" spans="1:9" s="28" customFormat="1" ht="11.25" customHeight="1">
      <c r="A68" s="24"/>
      <c r="B68" s="180"/>
      <c r="C68" s="81" t="s">
        <v>72</v>
      </c>
      <c r="D68" s="29">
        <v>2709.4713450292397</v>
      </c>
      <c r="E68" s="29">
        <v>1412897</v>
      </c>
      <c r="F68" s="29">
        <v>70</v>
      </c>
      <c r="G68" s="31" t="s">
        <v>348</v>
      </c>
      <c r="H68" s="29">
        <v>54</v>
      </c>
      <c r="I68" s="201">
        <v>0</v>
      </c>
    </row>
    <row r="69" spans="1:9" s="28" customFormat="1" ht="11.25" customHeight="1">
      <c r="A69" s="24"/>
      <c r="B69" s="180"/>
      <c r="C69" s="81" t="s">
        <v>73</v>
      </c>
      <c r="D69" s="29">
        <v>2246.7513698630137</v>
      </c>
      <c r="E69" s="29">
        <v>2804870</v>
      </c>
      <c r="F69" s="29">
        <v>90</v>
      </c>
      <c r="G69" s="31" t="s">
        <v>349</v>
      </c>
      <c r="H69" s="29">
        <v>40</v>
      </c>
      <c r="I69" s="201">
        <v>214781</v>
      </c>
    </row>
    <row r="70" spans="1:9" s="28" customFormat="1" ht="11.25" customHeight="1">
      <c r="A70" s="24"/>
      <c r="B70" s="180"/>
      <c r="C70" s="81" t="s">
        <v>74</v>
      </c>
      <c r="D70" s="29">
        <v>3564.9279483037158</v>
      </c>
      <c r="E70" s="29">
        <v>16233719</v>
      </c>
      <c r="F70" s="29">
        <v>85</v>
      </c>
      <c r="G70" s="31" t="s">
        <v>350</v>
      </c>
      <c r="H70" s="29">
        <v>55</v>
      </c>
      <c r="I70" s="201">
        <v>-362225</v>
      </c>
    </row>
    <row r="71" spans="1:9" s="28" customFormat="1" ht="11.25" customHeight="1">
      <c r="A71" s="24"/>
      <c r="B71" s="180"/>
      <c r="C71" s="81" t="s">
        <v>75</v>
      </c>
      <c r="D71" s="29">
        <v>2538.084375</v>
      </c>
      <c r="E71" s="29">
        <v>605099</v>
      </c>
      <c r="F71" s="29">
        <v>100</v>
      </c>
      <c r="G71" s="31" t="s">
        <v>351</v>
      </c>
      <c r="H71" s="29">
        <v>35</v>
      </c>
      <c r="I71" s="201">
        <v>204702</v>
      </c>
    </row>
    <row r="72" spans="1:9" s="28" customFormat="1" ht="11.25" customHeight="1">
      <c r="A72" s="24"/>
      <c r="B72" s="180"/>
      <c r="C72" s="81" t="s">
        <v>352</v>
      </c>
      <c r="D72" s="29">
        <v>2300.387755102041</v>
      </c>
      <c r="E72" s="29">
        <v>379158</v>
      </c>
      <c r="F72" s="29">
        <v>100</v>
      </c>
      <c r="G72" s="31" t="s">
        <v>353</v>
      </c>
      <c r="H72" s="29">
        <v>27</v>
      </c>
      <c r="I72" s="201">
        <v>79941</v>
      </c>
    </row>
    <row r="73" spans="1:9" s="28" customFormat="1" ht="11.25" customHeight="1">
      <c r="A73" s="24"/>
      <c r="B73" s="180"/>
      <c r="C73" s="81" t="s">
        <v>76</v>
      </c>
      <c r="D73" s="29">
        <v>2678.2701243839474</v>
      </c>
      <c r="E73" s="29">
        <v>8195508</v>
      </c>
      <c r="F73" s="29">
        <v>90</v>
      </c>
      <c r="G73" s="31" t="s">
        <v>354</v>
      </c>
      <c r="H73" s="29">
        <v>53</v>
      </c>
      <c r="I73" s="201">
        <v>430539</v>
      </c>
    </row>
    <row r="74" spans="1:9" s="28" customFormat="1" ht="11.25" customHeight="1">
      <c r="A74" s="24"/>
      <c r="B74" s="180"/>
      <c r="C74" s="81" t="s">
        <v>77</v>
      </c>
      <c r="D74" s="29">
        <v>2205.9843304843303</v>
      </c>
      <c r="E74" s="29">
        <v>1480574</v>
      </c>
      <c r="F74" s="29">
        <v>90</v>
      </c>
      <c r="G74" s="31" t="s">
        <v>355</v>
      </c>
      <c r="H74" s="29">
        <v>47</v>
      </c>
      <c r="I74" s="201">
        <v>96893</v>
      </c>
    </row>
    <row r="75" spans="1:9" s="28" customFormat="1" ht="11.25" customHeight="1">
      <c r="A75" s="24"/>
      <c r="B75" s="180"/>
      <c r="C75" s="81" t="s">
        <v>78</v>
      </c>
      <c r="D75" s="29">
        <v>2046.8915094339623</v>
      </c>
      <c r="E75" s="29">
        <v>502319</v>
      </c>
      <c r="F75" s="29">
        <v>100</v>
      </c>
      <c r="G75" s="31" t="s">
        <v>356</v>
      </c>
      <c r="H75" s="29">
        <v>25</v>
      </c>
      <c r="I75" s="201">
        <v>131686</v>
      </c>
    </row>
    <row r="76" spans="1:9" s="28" customFormat="1" ht="11.25" customHeight="1">
      <c r="A76" s="24"/>
      <c r="B76" s="180"/>
      <c r="C76" s="81" t="s">
        <v>79</v>
      </c>
      <c r="D76" s="29">
        <v>3101.123322147651</v>
      </c>
      <c r="E76" s="29">
        <v>4169984</v>
      </c>
      <c r="F76" s="29">
        <v>70</v>
      </c>
      <c r="G76" s="31" t="s">
        <v>357</v>
      </c>
      <c r="H76" s="29">
        <v>56</v>
      </c>
      <c r="I76" s="201">
        <v>0</v>
      </c>
    </row>
    <row r="77" spans="1:9" s="28" customFormat="1" ht="11.25" customHeight="1">
      <c r="A77" s="24"/>
      <c r="B77" s="180"/>
      <c r="C77" s="81" t="s">
        <v>80</v>
      </c>
      <c r="D77" s="29">
        <v>3068.71609538003</v>
      </c>
      <c r="E77" s="29">
        <v>3367482</v>
      </c>
      <c r="F77" s="29">
        <v>80</v>
      </c>
      <c r="G77" s="31" t="s">
        <v>358</v>
      </c>
      <c r="H77" s="29">
        <v>59</v>
      </c>
      <c r="I77" s="201">
        <v>-584</v>
      </c>
    </row>
    <row r="78" spans="1:9" s="28" customFormat="1" ht="11.25" customHeight="1">
      <c r="A78" s="24"/>
      <c r="B78" s="180"/>
      <c r="C78" s="81" t="s">
        <v>81</v>
      </c>
      <c r="D78" s="29">
        <v>2004.5550280535174</v>
      </c>
      <c r="E78" s="29">
        <v>3813277</v>
      </c>
      <c r="F78" s="29">
        <v>85</v>
      </c>
      <c r="G78" s="31" t="s">
        <v>359</v>
      </c>
      <c r="H78" s="29">
        <v>44</v>
      </c>
      <c r="I78" s="201">
        <v>277083</v>
      </c>
    </row>
    <row r="79" spans="1:9" s="28" customFormat="1" ht="11.25" customHeight="1">
      <c r="A79" s="24"/>
      <c r="B79" s="180"/>
      <c r="C79" s="81" t="s">
        <v>82</v>
      </c>
      <c r="D79" s="29">
        <v>2452.1961538461537</v>
      </c>
      <c r="E79" s="29">
        <v>914458</v>
      </c>
      <c r="F79" s="29">
        <v>100</v>
      </c>
      <c r="G79" s="31" t="s">
        <v>360</v>
      </c>
      <c r="H79" s="29">
        <v>42</v>
      </c>
      <c r="I79" s="201">
        <v>33579</v>
      </c>
    </row>
    <row r="80" spans="1:9" s="28" customFormat="1" ht="11.25" customHeight="1">
      <c r="A80" s="24"/>
      <c r="B80" s="180"/>
      <c r="C80" s="81" t="s">
        <v>361</v>
      </c>
      <c r="D80" s="29">
        <v>2274.106719367589</v>
      </c>
      <c r="E80" s="29">
        <v>1278932</v>
      </c>
      <c r="F80" s="29">
        <v>90</v>
      </c>
      <c r="G80" s="31" t="s">
        <v>362</v>
      </c>
      <c r="H80" s="29">
        <v>39</v>
      </c>
      <c r="I80" s="201">
        <v>59946</v>
      </c>
    </row>
    <row r="81" spans="1:9" s="28" customFormat="1" ht="11.25" customHeight="1">
      <c r="A81" s="24"/>
      <c r="B81" s="180"/>
      <c r="C81" s="81" t="s">
        <v>83</v>
      </c>
      <c r="D81" s="29">
        <v>3598.6186241171854</v>
      </c>
      <c r="E81" s="29">
        <v>6248571</v>
      </c>
      <c r="F81" s="29">
        <v>70</v>
      </c>
      <c r="G81" s="31" t="s">
        <v>363</v>
      </c>
      <c r="H81" s="29">
        <v>70</v>
      </c>
      <c r="I81" s="201">
        <v>-350632</v>
      </c>
    </row>
    <row r="82" spans="1:9" s="28" customFormat="1" ht="11.25" customHeight="1">
      <c r="A82" s="24"/>
      <c r="B82" s="180"/>
      <c r="C82" s="81" t="s">
        <v>84</v>
      </c>
      <c r="D82" s="29">
        <v>3365.090909090909</v>
      </c>
      <c r="E82" s="29">
        <v>967563</v>
      </c>
      <c r="F82" s="29">
        <v>75</v>
      </c>
      <c r="G82" s="31" t="s">
        <v>364</v>
      </c>
      <c r="H82" s="29">
        <v>56</v>
      </c>
      <c r="I82" s="201">
        <v>0</v>
      </c>
    </row>
    <row r="83" spans="1:9" s="28" customFormat="1" ht="11.25" customHeight="1">
      <c r="A83" s="24"/>
      <c r="B83" s="180"/>
      <c r="C83" s="180" t="s">
        <v>85</v>
      </c>
      <c r="D83" s="191">
        <v>2706.529432878679</v>
      </c>
      <c r="E83" s="191">
        <v>6249354</v>
      </c>
      <c r="F83" s="191">
        <v>95</v>
      </c>
      <c r="G83" s="200" t="s">
        <v>365</v>
      </c>
      <c r="H83" s="191">
        <v>49</v>
      </c>
      <c r="I83" s="202">
        <v>409370</v>
      </c>
    </row>
    <row r="84" spans="1:9" s="28" customFormat="1" ht="11.25" customHeight="1">
      <c r="A84" s="448"/>
      <c r="B84" s="448"/>
      <c r="C84" s="448"/>
      <c r="D84" s="448"/>
      <c r="E84" s="448"/>
      <c r="F84" s="448"/>
      <c r="G84" s="448"/>
      <c r="H84" s="448"/>
      <c r="I84" s="448"/>
    </row>
    <row r="85" spans="1:9" s="24" customFormat="1" ht="11.25" customHeight="1">
      <c r="A85" s="438" t="s">
        <v>86</v>
      </c>
      <c r="B85" s="438"/>
      <c r="C85" s="438"/>
      <c r="D85" s="21">
        <v>4058.2541905466196</v>
      </c>
      <c r="E85" s="21">
        <v>410504835</v>
      </c>
      <c r="F85" s="21">
        <v>77.08</v>
      </c>
      <c r="G85" s="23" t="s">
        <v>335</v>
      </c>
      <c r="H85" s="21" t="s">
        <v>335</v>
      </c>
      <c r="I85" s="21">
        <f>SUM(I86:I171)</f>
        <v>-31665969</v>
      </c>
    </row>
    <row r="86" spans="1:9" s="28" customFormat="1" ht="11.25" customHeight="1">
      <c r="A86" s="24"/>
      <c r="B86" s="180"/>
      <c r="C86" s="81" t="s">
        <v>87</v>
      </c>
      <c r="D86" s="103">
        <v>3076.6221185510426</v>
      </c>
      <c r="E86" s="103">
        <v>7947538</v>
      </c>
      <c r="F86" s="29">
        <v>85</v>
      </c>
      <c r="G86" s="192" t="s">
        <v>366</v>
      </c>
      <c r="H86" s="103">
        <v>61</v>
      </c>
      <c r="I86" s="201">
        <v>104199</v>
      </c>
    </row>
    <row r="87" spans="1:9" s="28" customFormat="1" ht="11.25" customHeight="1">
      <c r="A87" s="24"/>
      <c r="B87" s="180"/>
      <c r="C87" s="81" t="s">
        <v>367</v>
      </c>
      <c r="D87" s="103">
        <v>4458.111888111888</v>
      </c>
      <c r="E87" s="103">
        <v>1247067</v>
      </c>
      <c r="F87" s="29">
        <v>75</v>
      </c>
      <c r="G87" s="192" t="s">
        <v>368</v>
      </c>
      <c r="H87" s="103">
        <v>70</v>
      </c>
      <c r="I87" s="201">
        <v>-59449</v>
      </c>
    </row>
    <row r="88" spans="1:9" s="28" customFormat="1" ht="11.25" customHeight="1">
      <c r="A88" s="24"/>
      <c r="B88" s="180"/>
      <c r="C88" s="81" t="s">
        <v>89</v>
      </c>
      <c r="D88" s="103">
        <v>2909.806569343066</v>
      </c>
      <c r="E88" s="103">
        <v>552772</v>
      </c>
      <c r="F88" s="29">
        <v>85</v>
      </c>
      <c r="G88" s="192" t="s">
        <v>369</v>
      </c>
      <c r="H88" s="103">
        <v>49</v>
      </c>
      <c r="I88" s="103">
        <v>16861</v>
      </c>
    </row>
    <row r="89" spans="1:9" s="28" customFormat="1" ht="11.25" customHeight="1">
      <c r="A89" s="24"/>
      <c r="B89" s="180"/>
      <c r="C89" s="81" t="s">
        <v>90</v>
      </c>
      <c r="D89" s="103">
        <v>2270.2433264887063</v>
      </c>
      <c r="E89" s="103">
        <v>1768372</v>
      </c>
      <c r="F89" s="29">
        <v>100</v>
      </c>
      <c r="G89" s="192" t="s">
        <v>370</v>
      </c>
      <c r="H89" s="103">
        <v>36</v>
      </c>
      <c r="I89" s="201">
        <v>434828</v>
      </c>
    </row>
    <row r="90" spans="1:9" s="28" customFormat="1" ht="11.25" customHeight="1">
      <c r="A90" s="24"/>
      <c r="B90" s="180"/>
      <c r="C90" s="81" t="s">
        <v>320</v>
      </c>
      <c r="D90" s="103">
        <v>3100.7697674418605</v>
      </c>
      <c r="E90" s="103">
        <v>1089806</v>
      </c>
      <c r="F90" s="29">
        <v>90</v>
      </c>
      <c r="G90" s="192" t="s">
        <v>371</v>
      </c>
      <c r="H90" s="103">
        <v>53</v>
      </c>
      <c r="I90" s="103">
        <v>16046</v>
      </c>
    </row>
    <row r="91" spans="1:9" s="28" customFormat="1" ht="11.25" customHeight="1">
      <c r="A91" s="24"/>
      <c r="B91" s="180"/>
      <c r="C91" s="81" t="s">
        <v>91</v>
      </c>
      <c r="D91" s="103">
        <v>2346.6843971631206</v>
      </c>
      <c r="E91" s="103">
        <v>599007</v>
      </c>
      <c r="F91" s="29">
        <v>85</v>
      </c>
      <c r="G91" s="192" t="s">
        <v>372</v>
      </c>
      <c r="H91" s="103">
        <v>40</v>
      </c>
      <c r="I91" s="201">
        <v>27435</v>
      </c>
    </row>
    <row r="92" spans="1:9" s="28" customFormat="1" ht="11.25" customHeight="1">
      <c r="A92" s="24"/>
      <c r="B92" s="180"/>
      <c r="C92" s="81" t="s">
        <v>92</v>
      </c>
      <c r="D92" s="103">
        <v>3739.2376543209875</v>
      </c>
      <c r="E92" s="103">
        <v>4389013</v>
      </c>
      <c r="F92" s="29">
        <v>85</v>
      </c>
      <c r="G92" s="192" t="s">
        <v>373</v>
      </c>
      <c r="H92" s="103">
        <v>70</v>
      </c>
      <c r="I92" s="201">
        <v>-136502</v>
      </c>
    </row>
    <row r="93" spans="1:9" s="28" customFormat="1" ht="11.25" customHeight="1">
      <c r="A93" s="24"/>
      <c r="B93" s="180"/>
      <c r="C93" s="81" t="s">
        <v>93</v>
      </c>
      <c r="D93" s="103">
        <v>2870.7225386493083</v>
      </c>
      <c r="E93" s="103">
        <v>2326127</v>
      </c>
      <c r="F93" s="29">
        <v>90</v>
      </c>
      <c r="G93" s="192" t="s">
        <v>348</v>
      </c>
      <c r="H93" s="103">
        <v>54</v>
      </c>
      <c r="I93" s="201">
        <v>107432</v>
      </c>
    </row>
    <row r="94" spans="1:9" s="28" customFormat="1" ht="11.25" customHeight="1">
      <c r="A94" s="24"/>
      <c r="B94" s="180"/>
      <c r="C94" s="81" t="s">
        <v>94</v>
      </c>
      <c r="D94" s="103">
        <v>2092.236641221374</v>
      </c>
      <c r="E94" s="103">
        <v>910539</v>
      </c>
      <c r="F94" s="29">
        <v>100</v>
      </c>
      <c r="G94" s="192" t="s">
        <v>374</v>
      </c>
      <c r="H94" s="103">
        <v>37</v>
      </c>
      <c r="I94" s="201">
        <v>229429</v>
      </c>
    </row>
    <row r="95" spans="1:9" s="28" customFormat="1" ht="11.25" customHeight="1">
      <c r="A95" s="24"/>
      <c r="B95" s="180"/>
      <c r="C95" s="81" t="s">
        <v>95</v>
      </c>
      <c r="D95" s="103">
        <v>2520.030303030303</v>
      </c>
      <c r="E95" s="103">
        <v>676655</v>
      </c>
      <c r="F95" s="29">
        <v>100</v>
      </c>
      <c r="G95" s="192" t="s">
        <v>375</v>
      </c>
      <c r="H95" s="103">
        <v>32</v>
      </c>
      <c r="I95" s="201">
        <v>256565</v>
      </c>
    </row>
    <row r="96" spans="1:9" s="28" customFormat="1" ht="11.25" customHeight="1">
      <c r="A96" s="24"/>
      <c r="B96" s="180"/>
      <c r="C96" s="81" t="s">
        <v>96</v>
      </c>
      <c r="D96" s="103">
        <v>6524.7591522158</v>
      </c>
      <c r="E96" s="103">
        <v>7301794</v>
      </c>
      <c r="F96" s="29">
        <v>60</v>
      </c>
      <c r="G96" s="192" t="s">
        <v>376</v>
      </c>
      <c r="H96" s="103">
        <v>70</v>
      </c>
      <c r="I96" s="201">
        <v>-2093805</v>
      </c>
    </row>
    <row r="97" spans="1:9" s="28" customFormat="1" ht="11.25" customHeight="1">
      <c r="A97" s="24"/>
      <c r="B97" s="180"/>
      <c r="C97" s="81" t="s">
        <v>97</v>
      </c>
      <c r="D97" s="103">
        <v>2315.418215613383</v>
      </c>
      <c r="E97" s="103">
        <v>995171</v>
      </c>
      <c r="F97" s="29">
        <v>85</v>
      </c>
      <c r="G97" s="192" t="s">
        <v>377</v>
      </c>
      <c r="H97" s="103">
        <v>41</v>
      </c>
      <c r="I97" s="201">
        <v>97239</v>
      </c>
    </row>
    <row r="98" spans="1:9" s="28" customFormat="1" ht="11.25" customHeight="1">
      <c r="A98" s="24"/>
      <c r="B98" s="180"/>
      <c r="C98" s="81" t="s">
        <v>98</v>
      </c>
      <c r="D98" s="103">
        <v>3941.8152031454783</v>
      </c>
      <c r="E98" s="103">
        <v>2280478</v>
      </c>
      <c r="F98" s="29">
        <v>65</v>
      </c>
      <c r="G98" s="192" t="s">
        <v>378</v>
      </c>
      <c r="H98" s="103">
        <v>70</v>
      </c>
      <c r="I98" s="201">
        <v>-279653</v>
      </c>
    </row>
    <row r="99" spans="1:9" s="28" customFormat="1" ht="11.25" customHeight="1">
      <c r="A99" s="24"/>
      <c r="B99" s="180"/>
      <c r="C99" s="81" t="s">
        <v>99</v>
      </c>
      <c r="D99" s="103">
        <v>2030.7094017094016</v>
      </c>
      <c r="E99" s="103">
        <v>421278</v>
      </c>
      <c r="F99" s="29">
        <v>100</v>
      </c>
      <c r="G99" s="192" t="s">
        <v>379</v>
      </c>
      <c r="H99" s="103">
        <v>23</v>
      </c>
      <c r="I99" s="201">
        <v>109873</v>
      </c>
    </row>
    <row r="100" spans="1:9" s="28" customFormat="1" ht="11.25" customHeight="1">
      <c r="A100" s="24"/>
      <c r="B100" s="180"/>
      <c r="C100" s="81" t="s">
        <v>380</v>
      </c>
      <c r="D100" s="103">
        <v>3131.456756756757</v>
      </c>
      <c r="E100" s="103">
        <v>864335</v>
      </c>
      <c r="F100" s="29">
        <v>75</v>
      </c>
      <c r="G100" s="192" t="s">
        <v>381</v>
      </c>
      <c r="H100" s="103">
        <v>58</v>
      </c>
      <c r="I100" s="201">
        <v>0</v>
      </c>
    </row>
    <row r="101" spans="1:9" s="28" customFormat="1" ht="11.25" customHeight="1">
      <c r="A101" s="24"/>
      <c r="B101" s="180"/>
      <c r="C101" s="81" t="s">
        <v>382</v>
      </c>
      <c r="D101" s="103">
        <v>2832.7548654244306</v>
      </c>
      <c r="E101" s="103">
        <v>10463764</v>
      </c>
      <c r="F101" s="29">
        <v>82.5</v>
      </c>
      <c r="G101" s="192" t="s">
        <v>383</v>
      </c>
      <c r="H101" s="103">
        <v>62</v>
      </c>
      <c r="I101" s="201">
        <v>383231</v>
      </c>
    </row>
    <row r="102" spans="1:9" s="28" customFormat="1" ht="11.25" customHeight="1">
      <c r="A102" s="24"/>
      <c r="B102" s="180"/>
      <c r="C102" s="81" t="s">
        <v>321</v>
      </c>
      <c r="D102" s="103">
        <v>1776.986013986014</v>
      </c>
      <c r="E102" s="103">
        <v>436946</v>
      </c>
      <c r="F102" s="29">
        <v>90</v>
      </c>
      <c r="G102" s="192" t="s">
        <v>384</v>
      </c>
      <c r="H102" s="103">
        <v>34</v>
      </c>
      <c r="I102" s="103">
        <v>72557</v>
      </c>
    </row>
    <row r="103" spans="1:9" s="28" customFormat="1" ht="11.25" customHeight="1">
      <c r="A103" s="24"/>
      <c r="B103" s="180"/>
      <c r="C103" s="81" t="s">
        <v>100</v>
      </c>
      <c r="D103" s="103">
        <v>3147.279379157428</v>
      </c>
      <c r="E103" s="103">
        <v>1317162</v>
      </c>
      <c r="F103" s="29">
        <v>90</v>
      </c>
      <c r="G103" s="192" t="s">
        <v>385</v>
      </c>
      <c r="H103" s="103">
        <v>49</v>
      </c>
      <c r="I103" s="201">
        <v>24307</v>
      </c>
    </row>
    <row r="104" spans="1:9" s="28" customFormat="1" ht="11.25" customHeight="1">
      <c r="A104" s="24"/>
      <c r="B104" s="180"/>
      <c r="C104" s="81" t="s">
        <v>101</v>
      </c>
      <c r="D104" s="103">
        <v>3017.6661184210525</v>
      </c>
      <c r="E104" s="103">
        <v>1497224</v>
      </c>
      <c r="F104" s="29">
        <v>90</v>
      </c>
      <c r="G104" s="192" t="s">
        <v>386</v>
      </c>
      <c r="H104" s="103">
        <v>52</v>
      </c>
      <c r="I104" s="103">
        <v>37847</v>
      </c>
    </row>
    <row r="105" spans="1:9" s="28" customFormat="1" ht="11.25" customHeight="1">
      <c r="A105" s="24"/>
      <c r="B105" s="180"/>
      <c r="C105" s="81" t="s">
        <v>102</v>
      </c>
      <c r="D105" s="103">
        <v>11014.05785123967</v>
      </c>
      <c r="E105" s="103">
        <v>6793129</v>
      </c>
      <c r="F105" s="29">
        <v>55</v>
      </c>
      <c r="G105" s="192" t="s">
        <v>387</v>
      </c>
      <c r="H105" s="103">
        <v>70</v>
      </c>
      <c r="I105" s="201">
        <v>-2966015</v>
      </c>
    </row>
    <row r="106" spans="1:9" s="28" customFormat="1" ht="11.25" customHeight="1">
      <c r="A106" s="24"/>
      <c r="B106" s="180"/>
      <c r="C106" s="81" t="s">
        <v>103</v>
      </c>
      <c r="D106" s="103">
        <v>3030.81408276714</v>
      </c>
      <c r="E106" s="103">
        <v>5121409</v>
      </c>
      <c r="F106" s="29">
        <v>95</v>
      </c>
      <c r="G106" s="192" t="s">
        <v>388</v>
      </c>
      <c r="H106" s="103">
        <v>51</v>
      </c>
      <c r="I106" s="201">
        <v>78817</v>
      </c>
    </row>
    <row r="107" spans="1:9" s="28" customFormat="1" ht="11.25" customHeight="1">
      <c r="A107" s="24"/>
      <c r="B107" s="180"/>
      <c r="C107" s="81" t="s">
        <v>104</v>
      </c>
      <c r="D107" s="103">
        <v>2151.095623987034</v>
      </c>
      <c r="E107" s="103">
        <v>1252561</v>
      </c>
      <c r="F107" s="29">
        <v>100</v>
      </c>
      <c r="G107" s="192" t="s">
        <v>389</v>
      </c>
      <c r="H107" s="103">
        <v>37</v>
      </c>
      <c r="I107" s="201">
        <v>319539</v>
      </c>
    </row>
    <row r="108" spans="1:9" s="28" customFormat="1" ht="11.25" customHeight="1">
      <c r="A108" s="24"/>
      <c r="B108" s="180"/>
      <c r="C108" s="81" t="s">
        <v>105</v>
      </c>
      <c r="D108" s="103">
        <v>2606.1080347448424</v>
      </c>
      <c r="E108" s="103">
        <v>4307523</v>
      </c>
      <c r="F108" s="29">
        <v>80</v>
      </c>
      <c r="G108" s="192" t="s">
        <v>390</v>
      </c>
      <c r="H108" s="103">
        <v>57</v>
      </c>
      <c r="I108" s="201">
        <v>95279</v>
      </c>
    </row>
    <row r="109" spans="1:9" s="28" customFormat="1" ht="11.25" customHeight="1">
      <c r="A109" s="24"/>
      <c r="B109" s="180"/>
      <c r="C109" s="81" t="s">
        <v>106</v>
      </c>
      <c r="D109" s="29">
        <v>2168.046928916494</v>
      </c>
      <c r="E109" s="103">
        <v>8654263</v>
      </c>
      <c r="F109" s="29">
        <v>95</v>
      </c>
      <c r="G109" s="31" t="s">
        <v>391</v>
      </c>
      <c r="H109" s="29">
        <v>40</v>
      </c>
      <c r="I109" s="201">
        <v>918239</v>
      </c>
    </row>
    <row r="110" spans="1:9" s="28" customFormat="1" ht="11.25" customHeight="1">
      <c r="A110" s="24"/>
      <c r="B110" s="180"/>
      <c r="C110" s="81" t="s">
        <v>107</v>
      </c>
      <c r="D110" s="103">
        <v>2508.1278625954196</v>
      </c>
      <c r="E110" s="103">
        <v>1273083</v>
      </c>
      <c r="F110" s="29">
        <v>92</v>
      </c>
      <c r="G110" s="192" t="s">
        <v>392</v>
      </c>
      <c r="H110" s="103">
        <v>54</v>
      </c>
      <c r="I110" s="201">
        <v>53125</v>
      </c>
    </row>
    <row r="111" spans="1:9" s="28" customFormat="1" ht="11.25" customHeight="1">
      <c r="A111" s="24"/>
      <c r="B111" s="180"/>
      <c r="C111" s="81" t="s">
        <v>108</v>
      </c>
      <c r="D111" s="103">
        <v>4431.452830188679</v>
      </c>
      <c r="E111" s="103">
        <v>367389</v>
      </c>
      <c r="F111" s="29">
        <v>70</v>
      </c>
      <c r="G111" s="192" t="s">
        <v>393</v>
      </c>
      <c r="H111" s="103">
        <v>70</v>
      </c>
      <c r="I111" s="201">
        <v>-44693</v>
      </c>
    </row>
    <row r="112" spans="1:9" s="28" customFormat="1" ht="11.25" customHeight="1">
      <c r="A112" s="24"/>
      <c r="B112" s="180"/>
      <c r="C112" s="81" t="s">
        <v>109</v>
      </c>
      <c r="D112" s="103">
        <v>3329.8973988439307</v>
      </c>
      <c r="E112" s="103">
        <v>1848761</v>
      </c>
      <c r="F112" s="29">
        <v>95</v>
      </c>
      <c r="G112" s="192" t="s">
        <v>394</v>
      </c>
      <c r="H112" s="103">
        <v>58</v>
      </c>
      <c r="I112" s="201">
        <v>18730</v>
      </c>
    </row>
    <row r="113" spans="1:9" s="28" customFormat="1" ht="11.25" customHeight="1">
      <c r="A113" s="24"/>
      <c r="B113" s="180"/>
      <c r="C113" s="81" t="s">
        <v>110</v>
      </c>
      <c r="D113" s="103">
        <v>2631.9737723214284</v>
      </c>
      <c r="E113" s="103">
        <v>6392615</v>
      </c>
      <c r="F113" s="29">
        <v>85</v>
      </c>
      <c r="G113" s="192" t="s">
        <v>395</v>
      </c>
      <c r="H113" s="103">
        <v>53</v>
      </c>
      <c r="I113" s="201">
        <v>414324</v>
      </c>
    </row>
    <row r="114" spans="1:9" s="28" customFormat="1" ht="11.25" customHeight="1">
      <c r="A114" s="24"/>
      <c r="B114" s="180"/>
      <c r="C114" s="81" t="s">
        <v>111</v>
      </c>
      <c r="D114" s="103">
        <v>2345.972602739726</v>
      </c>
      <c r="E114" s="103">
        <v>302891</v>
      </c>
      <c r="F114" s="29">
        <v>100</v>
      </c>
      <c r="G114" s="192" t="s">
        <v>396</v>
      </c>
      <c r="H114" s="103">
        <v>21</v>
      </c>
      <c r="I114" s="201">
        <v>91073</v>
      </c>
    </row>
    <row r="115" spans="1:9" s="28" customFormat="1" ht="11.25" customHeight="1">
      <c r="A115" s="24"/>
      <c r="B115" s="180"/>
      <c r="C115" s="81" t="s">
        <v>112</v>
      </c>
      <c r="D115" s="103">
        <v>2398.030612244898</v>
      </c>
      <c r="E115" s="103">
        <v>468393</v>
      </c>
      <c r="F115" s="29">
        <v>100</v>
      </c>
      <c r="G115" s="192" t="s">
        <v>397</v>
      </c>
      <c r="H115" s="103">
        <v>22</v>
      </c>
      <c r="I115" s="201">
        <v>86140</v>
      </c>
    </row>
    <row r="116" spans="1:9" s="28" customFormat="1" ht="11.25" customHeight="1">
      <c r="A116" s="24"/>
      <c r="B116" s="180"/>
      <c r="C116" s="81" t="s">
        <v>398</v>
      </c>
      <c r="D116" s="103">
        <v>2951.801801801802</v>
      </c>
      <c r="E116" s="103">
        <v>493425</v>
      </c>
      <c r="F116" s="29">
        <v>65</v>
      </c>
      <c r="G116" s="192" t="s">
        <v>399</v>
      </c>
      <c r="H116" s="103">
        <v>55</v>
      </c>
      <c r="I116" s="201">
        <v>0</v>
      </c>
    </row>
    <row r="117" spans="1:9" s="28" customFormat="1" ht="11.25" customHeight="1">
      <c r="A117" s="24"/>
      <c r="B117" s="180"/>
      <c r="C117" s="81" t="s">
        <v>114</v>
      </c>
      <c r="D117" s="103">
        <v>3966.747742323901</v>
      </c>
      <c r="E117" s="103">
        <v>4421328</v>
      </c>
      <c r="F117" s="29">
        <v>70</v>
      </c>
      <c r="G117" s="192" t="s">
        <v>400</v>
      </c>
      <c r="H117" s="103">
        <v>70</v>
      </c>
      <c r="I117" s="201">
        <v>-292780</v>
      </c>
    </row>
    <row r="118" spans="1:9" s="28" customFormat="1" ht="11.25" customHeight="1">
      <c r="A118" s="24"/>
      <c r="B118" s="180"/>
      <c r="C118" s="81" t="s">
        <v>115</v>
      </c>
      <c r="D118" s="103">
        <v>2378.4745762711864</v>
      </c>
      <c r="E118" s="103">
        <v>467669</v>
      </c>
      <c r="F118" s="29">
        <v>100</v>
      </c>
      <c r="G118" s="192" t="s">
        <v>401</v>
      </c>
      <c r="H118" s="103">
        <v>26</v>
      </c>
      <c r="I118" s="201">
        <v>79856</v>
      </c>
    </row>
    <row r="119" spans="1:9" s="28" customFormat="1" ht="11.25" customHeight="1">
      <c r="A119" s="24"/>
      <c r="B119" s="180"/>
      <c r="C119" s="81" t="s">
        <v>116</v>
      </c>
      <c r="D119" s="103">
        <v>3440.1901408450703</v>
      </c>
      <c r="E119" s="103">
        <v>3362973</v>
      </c>
      <c r="F119" s="29">
        <v>95</v>
      </c>
      <c r="G119" s="192" t="s">
        <v>402</v>
      </c>
      <c r="H119" s="103">
        <v>70</v>
      </c>
      <c r="I119" s="201">
        <v>-411152</v>
      </c>
    </row>
    <row r="120" spans="1:9" s="28" customFormat="1" ht="11.25" customHeight="1">
      <c r="A120" s="24"/>
      <c r="B120" s="180"/>
      <c r="C120" s="81" t="s">
        <v>403</v>
      </c>
      <c r="D120" s="103">
        <v>3790.68992248062</v>
      </c>
      <c r="E120" s="103">
        <v>360559</v>
      </c>
      <c r="F120" s="29">
        <v>70</v>
      </c>
      <c r="G120" s="192" t="s">
        <v>404</v>
      </c>
      <c r="H120" s="103">
        <v>70</v>
      </c>
      <c r="I120" s="201">
        <v>-18134</v>
      </c>
    </row>
    <row r="121" spans="1:9" s="28" customFormat="1" ht="11.25" customHeight="1">
      <c r="A121" s="24"/>
      <c r="B121" s="180"/>
      <c r="C121" s="81" t="s">
        <v>117</v>
      </c>
      <c r="D121" s="103">
        <v>5240.686473807662</v>
      </c>
      <c r="E121" s="103">
        <v>3135127</v>
      </c>
      <c r="F121" s="29">
        <v>75</v>
      </c>
      <c r="G121" s="192" t="s">
        <v>405</v>
      </c>
      <c r="H121" s="103">
        <v>70</v>
      </c>
      <c r="I121" s="201">
        <v>-217680</v>
      </c>
    </row>
    <row r="122" spans="1:9" s="28" customFormat="1" ht="11.25" customHeight="1">
      <c r="A122" s="24"/>
      <c r="B122" s="180"/>
      <c r="C122" s="81" t="s">
        <v>118</v>
      </c>
      <c r="D122" s="103">
        <v>1797.2463235294117</v>
      </c>
      <c r="E122" s="103">
        <v>978186</v>
      </c>
      <c r="F122" s="29">
        <v>85</v>
      </c>
      <c r="G122" s="192" t="s">
        <v>406</v>
      </c>
      <c r="H122" s="103">
        <v>39</v>
      </c>
      <c r="I122" s="201">
        <v>86558</v>
      </c>
    </row>
    <row r="123" spans="1:9" s="28" customFormat="1" ht="11.25" customHeight="1">
      <c r="A123" s="24"/>
      <c r="B123" s="180"/>
      <c r="C123" s="81" t="s">
        <v>407</v>
      </c>
      <c r="D123" s="103">
        <v>2315.3147590361446</v>
      </c>
      <c r="E123" s="103">
        <v>2520154</v>
      </c>
      <c r="F123" s="29">
        <v>90</v>
      </c>
      <c r="G123" s="192" t="s">
        <v>408</v>
      </c>
      <c r="H123" s="103">
        <v>47</v>
      </c>
      <c r="I123" s="201">
        <v>188765</v>
      </c>
    </row>
    <row r="124" spans="1:9" s="28" customFormat="1" ht="11.25" customHeight="1">
      <c r="A124" s="24"/>
      <c r="B124" s="180"/>
      <c r="C124" s="81" t="s">
        <v>322</v>
      </c>
      <c r="D124" s="103">
        <v>2120.730769230769</v>
      </c>
      <c r="E124" s="103">
        <v>139602</v>
      </c>
      <c r="F124" s="29">
        <v>90</v>
      </c>
      <c r="G124" s="192" t="s">
        <v>409</v>
      </c>
      <c r="H124" s="103">
        <v>37</v>
      </c>
      <c r="I124" s="201">
        <v>55683</v>
      </c>
    </row>
    <row r="125" spans="1:9" s="28" customFormat="1" ht="11.25" customHeight="1">
      <c r="A125" s="24"/>
      <c r="B125" s="180"/>
      <c r="C125" s="81" t="s">
        <v>410</v>
      </c>
      <c r="D125" s="103">
        <v>2645.7196261682243</v>
      </c>
      <c r="E125" s="103">
        <v>292134</v>
      </c>
      <c r="F125" s="29">
        <v>75</v>
      </c>
      <c r="G125" s="192" t="s">
        <v>411</v>
      </c>
      <c r="H125" s="103">
        <v>55</v>
      </c>
      <c r="I125" s="201">
        <v>0</v>
      </c>
    </row>
    <row r="126" spans="1:9" s="28" customFormat="1" ht="11.25" customHeight="1">
      <c r="A126" s="24"/>
      <c r="B126" s="180"/>
      <c r="C126" s="81" t="s">
        <v>412</v>
      </c>
      <c r="D126" s="103">
        <v>4571.861995753716</v>
      </c>
      <c r="E126" s="103">
        <v>4624704</v>
      </c>
      <c r="F126" s="29">
        <v>75</v>
      </c>
      <c r="G126" s="192" t="s">
        <v>413</v>
      </c>
      <c r="H126" s="103">
        <v>70</v>
      </c>
      <c r="I126" s="201">
        <v>-404094</v>
      </c>
    </row>
    <row r="127" spans="1:9" s="28" customFormat="1" ht="11.25" customHeight="1">
      <c r="A127" s="24"/>
      <c r="B127" s="180"/>
      <c r="C127" s="81" t="s">
        <v>119</v>
      </c>
      <c r="D127" s="103">
        <v>4401.7231182795695</v>
      </c>
      <c r="E127" s="103">
        <v>1293472</v>
      </c>
      <c r="F127" s="29">
        <v>80</v>
      </c>
      <c r="G127" s="192" t="s">
        <v>414</v>
      </c>
      <c r="H127" s="103">
        <v>70</v>
      </c>
      <c r="I127" s="201">
        <v>-189222</v>
      </c>
    </row>
    <row r="128" spans="1:9" s="28" customFormat="1" ht="11.25" customHeight="1">
      <c r="A128" s="24"/>
      <c r="B128" s="180"/>
      <c r="C128" s="81" t="s">
        <v>120</v>
      </c>
      <c r="D128" s="103">
        <v>2723.933460076046</v>
      </c>
      <c r="E128" s="103">
        <v>2400199</v>
      </c>
      <c r="F128" s="29">
        <v>95</v>
      </c>
      <c r="G128" s="192" t="s">
        <v>415</v>
      </c>
      <c r="H128" s="103">
        <v>53</v>
      </c>
      <c r="I128" s="201">
        <v>115474</v>
      </c>
    </row>
    <row r="129" spans="1:9" s="28" customFormat="1" ht="11.25" customHeight="1">
      <c r="A129" s="24"/>
      <c r="B129" s="180"/>
      <c r="C129" s="81" t="s">
        <v>121</v>
      </c>
      <c r="D129" s="103">
        <v>2492.1447368421054</v>
      </c>
      <c r="E129" s="103">
        <v>200279</v>
      </c>
      <c r="F129" s="29">
        <v>100</v>
      </c>
      <c r="G129" s="192" t="s">
        <v>416</v>
      </c>
      <c r="H129" s="103">
        <v>37</v>
      </c>
      <c r="I129" s="201">
        <v>44016</v>
      </c>
    </row>
    <row r="130" spans="1:9" s="28" customFormat="1" ht="11.25" customHeight="1">
      <c r="A130" s="24"/>
      <c r="B130" s="180"/>
      <c r="C130" s="81" t="s">
        <v>122</v>
      </c>
      <c r="D130" s="103">
        <v>2147.9920343137255</v>
      </c>
      <c r="E130" s="103">
        <v>3337242</v>
      </c>
      <c r="F130" s="29">
        <v>90</v>
      </c>
      <c r="G130" s="192" t="s">
        <v>417</v>
      </c>
      <c r="H130" s="103">
        <v>45</v>
      </c>
      <c r="I130" s="201">
        <v>242125</v>
      </c>
    </row>
    <row r="131" spans="1:9" s="28" customFormat="1" ht="11.25" customHeight="1">
      <c r="A131" s="24"/>
      <c r="B131" s="180"/>
      <c r="C131" s="81" t="s">
        <v>123</v>
      </c>
      <c r="D131" s="103">
        <v>2184.6882430647292</v>
      </c>
      <c r="E131" s="103">
        <v>1276461</v>
      </c>
      <c r="F131" s="29">
        <v>95</v>
      </c>
      <c r="G131" s="192" t="s">
        <v>418</v>
      </c>
      <c r="H131" s="103">
        <v>44</v>
      </c>
      <c r="I131" s="201">
        <v>128383</v>
      </c>
    </row>
    <row r="132" spans="1:9" s="28" customFormat="1" ht="11.25" customHeight="1">
      <c r="A132" s="24"/>
      <c r="B132" s="180"/>
      <c r="C132" s="81" t="s">
        <v>124</v>
      </c>
      <c r="D132" s="103">
        <v>7297.288638454462</v>
      </c>
      <c r="E132" s="103">
        <v>159600911</v>
      </c>
      <c r="F132" s="29">
        <v>75</v>
      </c>
      <c r="G132" s="192" t="s">
        <v>419</v>
      </c>
      <c r="H132" s="103">
        <v>70</v>
      </c>
      <c r="I132" s="201">
        <v>-27649228</v>
      </c>
    </row>
    <row r="133" spans="1:9" s="28" customFormat="1" ht="11.25" customHeight="1">
      <c r="A133" s="24"/>
      <c r="B133" s="180"/>
      <c r="C133" s="81" t="s">
        <v>125</v>
      </c>
      <c r="D133" s="103">
        <v>2682.8688760806917</v>
      </c>
      <c r="E133" s="103">
        <v>2834786</v>
      </c>
      <c r="F133" s="29">
        <v>70</v>
      </c>
      <c r="G133" s="192" t="s">
        <v>420</v>
      </c>
      <c r="H133" s="103">
        <v>53</v>
      </c>
      <c r="I133" s="201">
        <v>0</v>
      </c>
    </row>
    <row r="134" spans="1:9" s="28" customFormat="1" ht="11.25" customHeight="1">
      <c r="A134" s="24"/>
      <c r="B134" s="180"/>
      <c r="C134" s="81" t="s">
        <v>126</v>
      </c>
      <c r="D134" s="103">
        <v>10908.554128440366</v>
      </c>
      <c r="E134" s="103">
        <v>6748905</v>
      </c>
      <c r="F134" s="29">
        <v>60</v>
      </c>
      <c r="G134" s="192" t="s">
        <v>421</v>
      </c>
      <c r="H134" s="103">
        <v>70</v>
      </c>
      <c r="I134" s="201">
        <v>-2175473</v>
      </c>
    </row>
    <row r="135" spans="1:9" s="28" customFormat="1" ht="11.25" customHeight="1">
      <c r="A135" s="24"/>
      <c r="B135" s="180"/>
      <c r="C135" s="81" t="s">
        <v>127</v>
      </c>
      <c r="D135" s="103">
        <v>3126.456678700361</v>
      </c>
      <c r="E135" s="103">
        <v>1610980</v>
      </c>
      <c r="F135" s="29">
        <v>85</v>
      </c>
      <c r="G135" s="192" t="s">
        <v>422</v>
      </c>
      <c r="H135" s="103">
        <v>57</v>
      </c>
      <c r="I135" s="201">
        <v>5988</v>
      </c>
    </row>
    <row r="136" spans="1:9" s="28" customFormat="1" ht="11.25" customHeight="1">
      <c r="A136" s="24"/>
      <c r="B136" s="180"/>
      <c r="C136" s="81" t="s">
        <v>128</v>
      </c>
      <c r="D136" s="103">
        <v>3019.3598867056116</v>
      </c>
      <c r="E136" s="103">
        <v>12576961</v>
      </c>
      <c r="F136" s="29">
        <v>82.5</v>
      </c>
      <c r="G136" s="192" t="s">
        <v>423</v>
      </c>
      <c r="H136" s="103">
        <v>70</v>
      </c>
      <c r="I136" s="201">
        <v>30896</v>
      </c>
    </row>
    <row r="137" spans="1:9" s="28" customFormat="1" ht="11.25" customHeight="1">
      <c r="A137" s="24"/>
      <c r="B137" s="180"/>
      <c r="C137" s="81" t="s">
        <v>129</v>
      </c>
      <c r="D137" s="103">
        <v>2651.15602189781</v>
      </c>
      <c r="E137" s="103">
        <v>1962689</v>
      </c>
      <c r="F137" s="29">
        <v>80</v>
      </c>
      <c r="G137" s="192" t="s">
        <v>424</v>
      </c>
      <c r="H137" s="103">
        <v>51</v>
      </c>
      <c r="I137" s="201">
        <v>0</v>
      </c>
    </row>
    <row r="138" spans="1:9" s="28" customFormat="1" ht="11.25" customHeight="1">
      <c r="A138" s="24"/>
      <c r="B138" s="180"/>
      <c r="C138" s="81" t="s">
        <v>130</v>
      </c>
      <c r="D138" s="103">
        <v>3040.380420499343</v>
      </c>
      <c r="E138" s="103">
        <v>1933150</v>
      </c>
      <c r="F138" s="29">
        <v>85</v>
      </c>
      <c r="G138" s="192" t="s">
        <v>425</v>
      </c>
      <c r="H138" s="103">
        <v>70</v>
      </c>
      <c r="I138" s="201">
        <v>19456</v>
      </c>
    </row>
    <row r="139" spans="1:9" s="28" customFormat="1" ht="11.25" customHeight="1">
      <c r="A139" s="24"/>
      <c r="B139" s="180"/>
      <c r="C139" s="81" t="s">
        <v>131</v>
      </c>
      <c r="D139" s="103">
        <v>3938.4205508474574</v>
      </c>
      <c r="E139" s="103">
        <v>2423052</v>
      </c>
      <c r="F139" s="29">
        <v>85</v>
      </c>
      <c r="G139" s="192" t="s">
        <v>426</v>
      </c>
      <c r="H139" s="103">
        <v>69</v>
      </c>
      <c r="I139" s="201">
        <v>-213003</v>
      </c>
    </row>
    <row r="140" spans="1:9" s="28" customFormat="1" ht="11.25" customHeight="1">
      <c r="A140" s="24"/>
      <c r="B140" s="180"/>
      <c r="C140" s="81" t="s">
        <v>132</v>
      </c>
      <c r="D140" s="103">
        <v>2028.0808510638299</v>
      </c>
      <c r="E140" s="103">
        <v>403867</v>
      </c>
      <c r="F140" s="29">
        <v>100</v>
      </c>
      <c r="G140" s="192" t="s">
        <v>427</v>
      </c>
      <c r="H140" s="103">
        <v>34</v>
      </c>
      <c r="I140" s="201">
        <v>178773</v>
      </c>
    </row>
    <row r="141" spans="1:9" s="28" customFormat="1" ht="11.25" customHeight="1">
      <c r="A141" s="24"/>
      <c r="B141" s="180"/>
      <c r="C141" s="81" t="s">
        <v>428</v>
      </c>
      <c r="D141" s="103">
        <v>5381.260056127222</v>
      </c>
      <c r="E141" s="103">
        <v>7605114</v>
      </c>
      <c r="F141" s="29">
        <v>75</v>
      </c>
      <c r="G141" s="192" t="s">
        <v>429</v>
      </c>
      <c r="H141" s="103">
        <v>70</v>
      </c>
      <c r="I141" s="201">
        <v>-1144644</v>
      </c>
    </row>
    <row r="142" spans="1:9" s="28" customFormat="1" ht="11.25" customHeight="1">
      <c r="A142" s="24"/>
      <c r="B142" s="180"/>
      <c r="C142" s="81" t="s">
        <v>133</v>
      </c>
      <c r="D142" s="103">
        <v>2381.44814340589</v>
      </c>
      <c r="E142" s="103">
        <v>1524419</v>
      </c>
      <c r="F142" s="29">
        <v>80</v>
      </c>
      <c r="G142" s="192" t="s">
        <v>430</v>
      </c>
      <c r="H142" s="103">
        <v>43</v>
      </c>
      <c r="I142" s="201">
        <v>0</v>
      </c>
    </row>
    <row r="143" spans="1:9" s="28" customFormat="1" ht="11.25" customHeight="1">
      <c r="A143" s="24"/>
      <c r="B143" s="180"/>
      <c r="C143" s="81" t="s">
        <v>134</v>
      </c>
      <c r="D143" s="103">
        <v>5619.601351351352</v>
      </c>
      <c r="E143" s="103">
        <v>2783004</v>
      </c>
      <c r="F143" s="29">
        <v>80</v>
      </c>
      <c r="G143" s="192" t="s">
        <v>431</v>
      </c>
      <c r="H143" s="103">
        <v>70</v>
      </c>
      <c r="I143" s="201">
        <v>-319937</v>
      </c>
    </row>
    <row r="144" spans="1:9" s="28" customFormat="1" ht="11.25" customHeight="1">
      <c r="A144" s="24"/>
      <c r="B144" s="180"/>
      <c r="C144" s="81" t="s">
        <v>323</v>
      </c>
      <c r="D144" s="103">
        <v>2161.2422360248447</v>
      </c>
      <c r="E144" s="103">
        <v>331450</v>
      </c>
      <c r="F144" s="29">
        <v>100</v>
      </c>
      <c r="G144" s="192" t="s">
        <v>432</v>
      </c>
      <c r="H144" s="103">
        <v>24</v>
      </c>
      <c r="I144" s="201">
        <v>157701</v>
      </c>
    </row>
    <row r="145" spans="1:9" s="28" customFormat="1" ht="11.25" customHeight="1">
      <c r="A145" s="24"/>
      <c r="B145" s="180"/>
      <c r="C145" s="81" t="s">
        <v>135</v>
      </c>
      <c r="D145" s="103">
        <v>4411.947434292866</v>
      </c>
      <c r="E145" s="103">
        <v>3115220</v>
      </c>
      <c r="F145" s="29">
        <v>75</v>
      </c>
      <c r="G145" s="192" t="s">
        <v>433</v>
      </c>
      <c r="H145" s="103">
        <v>70</v>
      </c>
      <c r="I145" s="201">
        <v>-284662</v>
      </c>
    </row>
    <row r="146" spans="1:9" s="28" customFormat="1" ht="11.25" customHeight="1">
      <c r="A146" s="24"/>
      <c r="B146" s="180"/>
      <c r="C146" s="81" t="s">
        <v>136</v>
      </c>
      <c r="D146" s="103">
        <v>3052.8828828828828</v>
      </c>
      <c r="E146" s="103">
        <v>990620</v>
      </c>
      <c r="F146" s="29">
        <v>80</v>
      </c>
      <c r="G146" s="192" t="s">
        <v>434</v>
      </c>
      <c r="H146" s="103">
        <v>50</v>
      </c>
      <c r="I146" s="201">
        <v>0</v>
      </c>
    </row>
    <row r="147" spans="1:9" s="28" customFormat="1" ht="11.25" customHeight="1">
      <c r="A147" s="24"/>
      <c r="B147" s="180"/>
      <c r="C147" s="81" t="s">
        <v>137</v>
      </c>
      <c r="D147" s="103">
        <v>2008.3882978723404</v>
      </c>
      <c r="E147" s="103">
        <v>1340136</v>
      </c>
      <c r="F147" s="29">
        <v>100</v>
      </c>
      <c r="G147" s="192" t="s">
        <v>435</v>
      </c>
      <c r="H147" s="103">
        <v>39</v>
      </c>
      <c r="I147" s="201">
        <v>168178</v>
      </c>
    </row>
    <row r="148" spans="1:9" s="28" customFormat="1" ht="11.25" customHeight="1">
      <c r="A148" s="24"/>
      <c r="B148" s="180"/>
      <c r="C148" s="81" t="s">
        <v>138</v>
      </c>
      <c r="D148" s="103">
        <v>2807.8421501706484</v>
      </c>
      <c r="E148" s="103">
        <v>2925987</v>
      </c>
      <c r="F148" s="29">
        <v>95</v>
      </c>
      <c r="G148" s="192" t="s">
        <v>436</v>
      </c>
      <c r="H148" s="103">
        <v>60</v>
      </c>
      <c r="I148" s="201">
        <v>79336</v>
      </c>
    </row>
    <row r="149" spans="1:9" s="28" customFormat="1" ht="11.25" customHeight="1">
      <c r="A149" s="24"/>
      <c r="B149" s="180"/>
      <c r="C149" s="81" t="s">
        <v>437</v>
      </c>
      <c r="D149" s="103">
        <v>2608.5912052117264</v>
      </c>
      <c r="E149" s="103">
        <v>1150339</v>
      </c>
      <c r="F149" s="29">
        <v>95</v>
      </c>
      <c r="G149" s="192" t="s">
        <v>438</v>
      </c>
      <c r="H149" s="103">
        <v>45</v>
      </c>
      <c r="I149" s="201">
        <v>96093</v>
      </c>
    </row>
    <row r="150" spans="1:9" s="28" customFormat="1" ht="11.25" customHeight="1">
      <c r="A150" s="24"/>
      <c r="B150" s="180"/>
      <c r="C150" s="81" t="s">
        <v>139</v>
      </c>
      <c r="D150" s="103">
        <v>5274.552369806905</v>
      </c>
      <c r="E150" s="103">
        <v>14496437</v>
      </c>
      <c r="F150" s="29">
        <v>60</v>
      </c>
      <c r="G150" s="192" t="s">
        <v>439</v>
      </c>
      <c r="H150" s="103">
        <v>70</v>
      </c>
      <c r="I150" s="201">
        <v>-2052626</v>
      </c>
    </row>
    <row r="151" spans="1:9" s="28" customFormat="1" ht="11.25" customHeight="1">
      <c r="A151" s="24"/>
      <c r="B151" s="180"/>
      <c r="C151" s="81" t="s">
        <v>440</v>
      </c>
      <c r="D151" s="103">
        <v>3421.6324041811845</v>
      </c>
      <c r="E151" s="103">
        <v>3242125</v>
      </c>
      <c r="F151" s="29">
        <v>75</v>
      </c>
      <c r="G151" s="192" t="s">
        <v>441</v>
      </c>
      <c r="H151" s="103">
        <v>64</v>
      </c>
      <c r="I151" s="201">
        <v>-24489</v>
      </c>
    </row>
    <row r="152" spans="1:9" s="28" customFormat="1" ht="11.25" customHeight="1">
      <c r="A152" s="24"/>
      <c r="B152" s="180"/>
      <c r="C152" s="81" t="s">
        <v>140</v>
      </c>
      <c r="D152" s="103">
        <v>2738.3282894736844</v>
      </c>
      <c r="E152" s="103">
        <v>3176504</v>
      </c>
      <c r="F152" s="29">
        <v>75</v>
      </c>
      <c r="G152" s="192" t="s">
        <v>442</v>
      </c>
      <c r="H152" s="103">
        <v>64</v>
      </c>
      <c r="I152" s="201">
        <v>0</v>
      </c>
    </row>
    <row r="153" spans="1:9" s="28" customFormat="1" ht="11.25" customHeight="1">
      <c r="A153" s="24"/>
      <c r="B153" s="180"/>
      <c r="C153" s="81" t="s">
        <v>141</v>
      </c>
      <c r="D153" s="103">
        <v>2223.8227040816328</v>
      </c>
      <c r="E153" s="103">
        <v>1443174</v>
      </c>
      <c r="F153" s="29">
        <v>90</v>
      </c>
      <c r="G153" s="192" t="s">
        <v>443</v>
      </c>
      <c r="H153" s="103">
        <v>44</v>
      </c>
      <c r="I153" s="201">
        <v>115142</v>
      </c>
    </row>
    <row r="154" spans="1:9" s="28" customFormat="1" ht="11.25" customHeight="1">
      <c r="A154" s="24"/>
      <c r="B154" s="180"/>
      <c r="C154" s="81" t="s">
        <v>142</v>
      </c>
      <c r="D154" s="103">
        <v>3914.009929078014</v>
      </c>
      <c r="E154" s="103">
        <v>3613884</v>
      </c>
      <c r="F154" s="29">
        <v>72.5</v>
      </c>
      <c r="G154" s="192" t="s">
        <v>444</v>
      </c>
      <c r="H154" s="103">
        <v>70</v>
      </c>
      <c r="I154" s="201">
        <v>-160855</v>
      </c>
    </row>
    <row r="155" spans="1:9" s="28" customFormat="1" ht="11.25" customHeight="1">
      <c r="A155" s="24"/>
      <c r="B155" s="180"/>
      <c r="C155" s="81" t="s">
        <v>445</v>
      </c>
      <c r="D155" s="103">
        <v>2370.507307171854</v>
      </c>
      <c r="E155" s="103">
        <v>13802846</v>
      </c>
      <c r="F155" s="29">
        <v>85</v>
      </c>
      <c r="G155" s="192" t="s">
        <v>446</v>
      </c>
      <c r="H155" s="103">
        <v>58</v>
      </c>
      <c r="I155" s="201">
        <v>1093501</v>
      </c>
    </row>
    <row r="156" spans="1:9" s="28" customFormat="1" ht="11.25" customHeight="1">
      <c r="A156" s="24"/>
      <c r="B156" s="180"/>
      <c r="C156" s="81" t="s">
        <v>143</v>
      </c>
      <c r="D156" s="103">
        <v>2541.2890995260664</v>
      </c>
      <c r="E156" s="103">
        <v>2306622</v>
      </c>
      <c r="F156" s="29">
        <v>95</v>
      </c>
      <c r="G156" s="192" t="s">
        <v>447</v>
      </c>
      <c r="H156" s="103">
        <v>48</v>
      </c>
      <c r="I156" s="201">
        <v>134148</v>
      </c>
    </row>
    <row r="157" spans="1:9" s="28" customFormat="1" ht="11.25" customHeight="1">
      <c r="A157" s="24"/>
      <c r="B157" s="180"/>
      <c r="C157" s="81" t="s">
        <v>144</v>
      </c>
      <c r="D157" s="103">
        <v>2424.1137005649716</v>
      </c>
      <c r="E157" s="103">
        <v>2227303</v>
      </c>
      <c r="F157" s="29">
        <v>95</v>
      </c>
      <c r="G157" s="192" t="s">
        <v>408</v>
      </c>
      <c r="H157" s="103">
        <v>47</v>
      </c>
      <c r="I157" s="201">
        <v>495302</v>
      </c>
    </row>
    <row r="158" spans="1:9" s="28" customFormat="1" ht="11.25" customHeight="1">
      <c r="A158" s="24"/>
      <c r="B158" s="180"/>
      <c r="C158" s="81" t="s">
        <v>145</v>
      </c>
      <c r="D158" s="103">
        <v>2374.684438040346</v>
      </c>
      <c r="E158" s="103">
        <v>1373124</v>
      </c>
      <c r="F158" s="29">
        <v>85</v>
      </c>
      <c r="G158" s="192" t="s">
        <v>448</v>
      </c>
      <c r="H158" s="103">
        <v>54</v>
      </c>
      <c r="I158" s="201">
        <v>38117</v>
      </c>
    </row>
    <row r="159" spans="1:9" s="28" customFormat="1" ht="11.25" customHeight="1">
      <c r="A159" s="24"/>
      <c r="B159" s="180"/>
      <c r="C159" s="81" t="s">
        <v>146</v>
      </c>
      <c r="D159" s="103">
        <v>3666.8470297029703</v>
      </c>
      <c r="E159" s="103">
        <v>5285629</v>
      </c>
      <c r="F159" s="29">
        <v>75</v>
      </c>
      <c r="G159" s="192" t="s">
        <v>449</v>
      </c>
      <c r="H159" s="103">
        <v>70</v>
      </c>
      <c r="I159" s="201">
        <v>-173914</v>
      </c>
    </row>
    <row r="160" spans="1:9" s="28" customFormat="1" ht="11.25" customHeight="1">
      <c r="A160" s="24"/>
      <c r="B160" s="180"/>
      <c r="C160" s="81" t="s">
        <v>147</v>
      </c>
      <c r="D160" s="103">
        <v>2031.2435897435898</v>
      </c>
      <c r="E160" s="103">
        <v>1120487</v>
      </c>
      <c r="F160" s="29">
        <v>90</v>
      </c>
      <c r="G160" s="192" t="s">
        <v>450</v>
      </c>
      <c r="H160" s="103">
        <v>34</v>
      </c>
      <c r="I160" s="201">
        <v>185896</v>
      </c>
    </row>
    <row r="161" spans="1:9" s="28" customFormat="1" ht="11.25" customHeight="1">
      <c r="A161" s="24"/>
      <c r="B161" s="180"/>
      <c r="C161" s="81" t="s">
        <v>148</v>
      </c>
      <c r="D161" s="103">
        <v>2259.132701421801</v>
      </c>
      <c r="E161" s="103">
        <v>1009295</v>
      </c>
      <c r="F161" s="29">
        <v>100</v>
      </c>
      <c r="G161" s="192" t="s">
        <v>451</v>
      </c>
      <c r="H161" s="103">
        <v>35</v>
      </c>
      <c r="I161" s="201">
        <v>92068</v>
      </c>
    </row>
    <row r="162" spans="1:9" s="28" customFormat="1" ht="11.25" customHeight="1">
      <c r="A162" s="24"/>
      <c r="B162" s="180"/>
      <c r="C162" s="81" t="s">
        <v>149</v>
      </c>
      <c r="D162" s="103">
        <v>2441.3727598566306</v>
      </c>
      <c r="E162" s="103">
        <v>4037106</v>
      </c>
      <c r="F162" s="29">
        <v>90</v>
      </c>
      <c r="G162" s="192" t="s">
        <v>452</v>
      </c>
      <c r="H162" s="103">
        <v>44</v>
      </c>
      <c r="I162" s="201">
        <v>193766</v>
      </c>
    </row>
    <row r="163" spans="1:9" s="28" customFormat="1" ht="11.25" customHeight="1">
      <c r="A163" s="24"/>
      <c r="B163" s="180"/>
      <c r="C163" s="81" t="s">
        <v>150</v>
      </c>
      <c r="D163" s="103">
        <v>3529.03825136612</v>
      </c>
      <c r="E163" s="103">
        <v>3651915</v>
      </c>
      <c r="F163" s="29">
        <v>65</v>
      </c>
      <c r="G163" s="192" t="s">
        <v>453</v>
      </c>
      <c r="H163" s="103">
        <v>68</v>
      </c>
      <c r="I163" s="201">
        <v>-172294</v>
      </c>
    </row>
    <row r="164" spans="1:9" s="28" customFormat="1" ht="11.25" customHeight="1">
      <c r="A164" s="24"/>
      <c r="B164" s="180"/>
      <c r="C164" s="81" t="s">
        <v>151</v>
      </c>
      <c r="D164" s="103">
        <v>2196.32440157199</v>
      </c>
      <c r="E164" s="103">
        <v>4176096</v>
      </c>
      <c r="F164" s="29">
        <v>95</v>
      </c>
      <c r="G164" s="192" t="s">
        <v>454</v>
      </c>
      <c r="H164" s="103">
        <v>45</v>
      </c>
      <c r="I164" s="201">
        <v>1292108</v>
      </c>
    </row>
    <row r="165" spans="1:9" s="28" customFormat="1" ht="11.25" customHeight="1">
      <c r="A165" s="24"/>
      <c r="B165" s="180"/>
      <c r="C165" s="81" t="s">
        <v>152</v>
      </c>
      <c r="D165" s="103">
        <v>2184.4074733096086</v>
      </c>
      <c r="E165" s="103">
        <v>1451832</v>
      </c>
      <c r="F165" s="29">
        <v>100</v>
      </c>
      <c r="G165" s="192" t="s">
        <v>455</v>
      </c>
      <c r="H165" s="103">
        <v>26</v>
      </c>
      <c r="I165" s="201">
        <v>494193</v>
      </c>
    </row>
    <row r="166" spans="1:9" s="28" customFormat="1" ht="11.25" customHeight="1">
      <c r="A166" s="24"/>
      <c r="B166" s="180"/>
      <c r="C166" s="81" t="s">
        <v>153</v>
      </c>
      <c r="D166" s="103">
        <v>4372.639798488665</v>
      </c>
      <c r="E166" s="103">
        <v>990875</v>
      </c>
      <c r="F166" s="29">
        <v>65</v>
      </c>
      <c r="G166" s="192" t="s">
        <v>456</v>
      </c>
      <c r="H166" s="103">
        <v>70</v>
      </c>
      <c r="I166" s="201">
        <v>-123173</v>
      </c>
    </row>
    <row r="167" spans="1:9" s="28" customFormat="1" ht="11.25" customHeight="1">
      <c r="A167" s="24"/>
      <c r="B167" s="180"/>
      <c r="C167" s="81" t="s">
        <v>154</v>
      </c>
      <c r="D167" s="103">
        <v>2627.4494175352543</v>
      </c>
      <c r="E167" s="103">
        <v>2806262</v>
      </c>
      <c r="F167" s="29">
        <v>70</v>
      </c>
      <c r="G167" s="192" t="s">
        <v>457</v>
      </c>
      <c r="H167" s="103">
        <v>60</v>
      </c>
      <c r="I167" s="201">
        <v>0</v>
      </c>
    </row>
    <row r="168" spans="1:9" s="28" customFormat="1" ht="11.25" customHeight="1">
      <c r="A168" s="24"/>
      <c r="B168" s="180"/>
      <c r="C168" s="81" t="s">
        <v>324</v>
      </c>
      <c r="D168" s="103">
        <v>2179.0045045045044</v>
      </c>
      <c r="E168" s="103">
        <v>187348</v>
      </c>
      <c r="F168" s="29">
        <v>100</v>
      </c>
      <c r="G168" s="192" t="s">
        <v>458</v>
      </c>
      <c r="H168" s="103">
        <v>40</v>
      </c>
      <c r="I168" s="201">
        <v>249688</v>
      </c>
    </row>
    <row r="169" spans="1:9" s="28" customFormat="1" ht="11.25" customHeight="1">
      <c r="A169" s="24"/>
      <c r="B169" s="180"/>
      <c r="C169" s="81" t="s">
        <v>155</v>
      </c>
      <c r="D169" s="103">
        <v>4906.944237918216</v>
      </c>
      <c r="E169" s="103">
        <v>1010493</v>
      </c>
      <c r="F169" s="29">
        <v>70</v>
      </c>
      <c r="G169" s="192" t="s">
        <v>459</v>
      </c>
      <c r="H169" s="103">
        <v>70</v>
      </c>
      <c r="I169" s="201">
        <v>-92119</v>
      </c>
    </row>
    <row r="170" spans="1:9" s="28" customFormat="1" ht="11.25" customHeight="1">
      <c r="A170" s="24"/>
      <c r="B170" s="180"/>
      <c r="C170" s="81" t="s">
        <v>460</v>
      </c>
      <c r="D170" s="103">
        <v>2539.3777109387365</v>
      </c>
      <c r="E170" s="103">
        <v>12621311</v>
      </c>
      <c r="F170" s="29">
        <v>82.5</v>
      </c>
      <c r="G170" s="192" t="s">
        <v>461</v>
      </c>
      <c r="H170" s="103">
        <v>63</v>
      </c>
      <c r="I170" s="201">
        <v>0</v>
      </c>
    </row>
    <row r="171" spans="1:9" s="28" customFormat="1" ht="11.25" customHeight="1">
      <c r="A171" s="24"/>
      <c r="B171" s="180"/>
      <c r="C171" s="180" t="s">
        <v>156</v>
      </c>
      <c r="D171" s="110">
        <v>2686.0100200400802</v>
      </c>
      <c r="E171" s="191">
        <v>1442001</v>
      </c>
      <c r="F171" s="191">
        <v>70</v>
      </c>
      <c r="G171" s="203" t="s">
        <v>462</v>
      </c>
      <c r="H171" s="110">
        <v>49</v>
      </c>
      <c r="I171" s="202">
        <v>-20698</v>
      </c>
    </row>
    <row r="172" spans="1:9" s="28" customFormat="1" ht="11.25" customHeight="1">
      <c r="A172" s="448"/>
      <c r="B172" s="448"/>
      <c r="C172" s="448"/>
      <c r="D172" s="448"/>
      <c r="E172" s="448"/>
      <c r="F172" s="448"/>
      <c r="G172" s="448"/>
      <c r="H172" s="448"/>
      <c r="I172" s="448"/>
    </row>
    <row r="173" spans="1:9" s="24" customFormat="1" ht="11.25" customHeight="1">
      <c r="A173" s="438" t="s">
        <v>157</v>
      </c>
      <c r="B173" s="438"/>
      <c r="C173" s="438"/>
      <c r="D173" s="21">
        <v>2958.7396080046683</v>
      </c>
      <c r="E173" s="21">
        <v>143456564</v>
      </c>
      <c r="F173" s="21">
        <v>81.94</v>
      </c>
      <c r="G173" s="23" t="s">
        <v>335</v>
      </c>
      <c r="H173" s="21" t="s">
        <v>335</v>
      </c>
      <c r="I173" s="21">
        <f>SUM(I174:I213)</f>
        <v>2974479</v>
      </c>
    </row>
    <row r="174" spans="1:9" s="28" customFormat="1" ht="11.25" customHeight="1">
      <c r="A174" s="24"/>
      <c r="B174" s="180"/>
      <c r="C174" s="81" t="s">
        <v>158</v>
      </c>
      <c r="D174" s="103">
        <v>4953.3549893016925</v>
      </c>
      <c r="E174" s="103">
        <v>17662270</v>
      </c>
      <c r="F174" s="29">
        <v>75</v>
      </c>
      <c r="G174" s="192" t="s">
        <v>463</v>
      </c>
      <c r="H174" s="103">
        <v>70</v>
      </c>
      <c r="I174" s="201">
        <v>-1701414</v>
      </c>
    </row>
    <row r="175" spans="1:9" s="28" customFormat="1" ht="11.25" customHeight="1">
      <c r="A175" s="24"/>
      <c r="B175" s="180"/>
      <c r="C175" s="81" t="s">
        <v>159</v>
      </c>
      <c r="D175" s="103">
        <v>2215.197278911565</v>
      </c>
      <c r="E175" s="103">
        <v>436427</v>
      </c>
      <c r="F175" s="29">
        <v>100</v>
      </c>
      <c r="G175" s="192" t="s">
        <v>464</v>
      </c>
      <c r="H175" s="103">
        <v>22</v>
      </c>
      <c r="I175" s="201">
        <v>90815</v>
      </c>
    </row>
    <row r="176" spans="1:9" s="28" customFormat="1" ht="11.25" customHeight="1">
      <c r="A176" s="24"/>
      <c r="B176" s="180"/>
      <c r="C176" s="81" t="s">
        <v>160</v>
      </c>
      <c r="D176" s="103">
        <v>2317.6438356164385</v>
      </c>
      <c r="E176" s="103">
        <v>733089</v>
      </c>
      <c r="F176" s="29">
        <v>100</v>
      </c>
      <c r="G176" s="192" t="s">
        <v>465</v>
      </c>
      <c r="H176" s="103">
        <v>24</v>
      </c>
      <c r="I176" s="201">
        <v>194672</v>
      </c>
    </row>
    <row r="177" spans="1:9" s="28" customFormat="1" ht="11.25" customHeight="1">
      <c r="A177" s="24"/>
      <c r="B177" s="180"/>
      <c r="C177" s="81" t="s">
        <v>161</v>
      </c>
      <c r="D177" s="103">
        <v>4572.536144578313</v>
      </c>
      <c r="E177" s="103">
        <v>1824520</v>
      </c>
      <c r="F177" s="29">
        <v>70</v>
      </c>
      <c r="G177" s="192" t="s">
        <v>466</v>
      </c>
      <c r="H177" s="103">
        <v>66</v>
      </c>
      <c r="I177" s="201">
        <v>-123394</v>
      </c>
    </row>
    <row r="178" spans="1:9" s="28" customFormat="1" ht="11.25" customHeight="1">
      <c r="A178" s="24"/>
      <c r="B178" s="180"/>
      <c r="C178" s="81" t="s">
        <v>162</v>
      </c>
      <c r="D178" s="103">
        <v>3574.2809962100705</v>
      </c>
      <c r="E178" s="103">
        <v>4370671</v>
      </c>
      <c r="F178" s="29">
        <v>80</v>
      </c>
      <c r="G178" s="192" t="s">
        <v>467</v>
      </c>
      <c r="H178" s="103">
        <v>58</v>
      </c>
      <c r="I178" s="201">
        <v>-116332</v>
      </c>
    </row>
    <row r="179" spans="1:9" s="28" customFormat="1" ht="11.25" customHeight="1">
      <c r="A179" s="24"/>
      <c r="B179" s="180"/>
      <c r="C179" s="81" t="s">
        <v>163</v>
      </c>
      <c r="D179" s="103">
        <v>3680.3259259259257</v>
      </c>
      <c r="E179" s="103">
        <v>478798</v>
      </c>
      <c r="F179" s="29">
        <v>100</v>
      </c>
      <c r="G179" s="192" t="s">
        <v>468</v>
      </c>
      <c r="H179" s="103">
        <v>48</v>
      </c>
      <c r="I179" s="201">
        <v>2240</v>
      </c>
    </row>
    <row r="180" spans="1:9" s="28" customFormat="1" ht="11.25" customHeight="1">
      <c r="A180" s="24"/>
      <c r="B180" s="180"/>
      <c r="C180" s="81" t="s">
        <v>164</v>
      </c>
      <c r="D180" s="103">
        <v>2107.0354505169867</v>
      </c>
      <c r="E180" s="103">
        <v>1427395</v>
      </c>
      <c r="F180" s="29">
        <v>100</v>
      </c>
      <c r="G180" s="192" t="s">
        <v>469</v>
      </c>
      <c r="H180" s="103">
        <v>37</v>
      </c>
      <c r="I180" s="201">
        <v>149404</v>
      </c>
    </row>
    <row r="181" spans="1:9" s="28" customFormat="1" ht="11.25" customHeight="1">
      <c r="A181" s="24"/>
      <c r="B181" s="180"/>
      <c r="C181" s="81" t="s">
        <v>165</v>
      </c>
      <c r="D181" s="103">
        <v>2636.639945652174</v>
      </c>
      <c r="E181" s="103">
        <v>1752739</v>
      </c>
      <c r="F181" s="29">
        <v>100</v>
      </c>
      <c r="G181" s="192" t="s">
        <v>470</v>
      </c>
      <c r="H181" s="103">
        <v>41</v>
      </c>
      <c r="I181" s="201">
        <v>153250</v>
      </c>
    </row>
    <row r="182" spans="1:9" s="28" customFormat="1" ht="11.25" customHeight="1">
      <c r="A182" s="24"/>
      <c r="B182" s="180"/>
      <c r="C182" s="81" t="s">
        <v>166</v>
      </c>
      <c r="D182" s="103">
        <v>4126.181818181818</v>
      </c>
      <c r="E182" s="103">
        <v>101747</v>
      </c>
      <c r="F182" s="29">
        <v>100</v>
      </c>
      <c r="G182" s="192" t="s">
        <v>471</v>
      </c>
      <c r="H182" s="103">
        <v>43</v>
      </c>
      <c r="I182" s="201">
        <v>-1824</v>
      </c>
    </row>
    <row r="183" spans="1:9" s="28" customFormat="1" ht="11.25" customHeight="1">
      <c r="A183" s="24"/>
      <c r="B183" s="180"/>
      <c r="C183" s="81" t="s">
        <v>167</v>
      </c>
      <c r="D183" s="103">
        <v>2128.457583547558</v>
      </c>
      <c r="E183" s="103">
        <v>2160919</v>
      </c>
      <c r="F183" s="29">
        <v>90</v>
      </c>
      <c r="G183" s="192" t="s">
        <v>472</v>
      </c>
      <c r="H183" s="103">
        <v>43</v>
      </c>
      <c r="I183" s="201">
        <v>195347</v>
      </c>
    </row>
    <row r="184" spans="1:9" s="28" customFormat="1" ht="11.25" customHeight="1">
      <c r="A184" s="24"/>
      <c r="B184" s="180"/>
      <c r="C184" s="81" t="s">
        <v>168</v>
      </c>
      <c r="D184" s="103">
        <v>2140.4375</v>
      </c>
      <c r="E184" s="103">
        <v>291549</v>
      </c>
      <c r="F184" s="29">
        <v>100</v>
      </c>
      <c r="G184" s="192" t="s">
        <v>473</v>
      </c>
      <c r="H184" s="103">
        <v>24</v>
      </c>
      <c r="I184" s="201">
        <v>72980</v>
      </c>
    </row>
    <row r="185" spans="1:9" s="28" customFormat="1" ht="11.25" customHeight="1">
      <c r="A185" s="24"/>
      <c r="B185" s="180"/>
      <c r="C185" s="81" t="s">
        <v>169</v>
      </c>
      <c r="D185" s="103">
        <v>3062.632107023411</v>
      </c>
      <c r="E185" s="103">
        <v>782803</v>
      </c>
      <c r="F185" s="29">
        <v>87.5</v>
      </c>
      <c r="G185" s="192" t="s">
        <v>474</v>
      </c>
      <c r="H185" s="103">
        <v>48</v>
      </c>
      <c r="I185" s="201">
        <v>-12753</v>
      </c>
    </row>
    <row r="186" spans="1:9" s="28" customFormat="1" ht="11.25" customHeight="1">
      <c r="A186" s="24"/>
      <c r="B186" s="180"/>
      <c r="C186" s="81" t="s">
        <v>170</v>
      </c>
      <c r="D186" s="103">
        <v>1815.1861510791366</v>
      </c>
      <c r="E186" s="103">
        <v>1724557</v>
      </c>
      <c r="F186" s="29">
        <v>95</v>
      </c>
      <c r="G186" s="192" t="s">
        <v>475</v>
      </c>
      <c r="H186" s="103">
        <v>38</v>
      </c>
      <c r="I186" s="201">
        <v>480346</v>
      </c>
    </row>
    <row r="187" spans="1:9" s="28" customFormat="1" ht="11.25" customHeight="1">
      <c r="A187" s="24"/>
      <c r="B187" s="180"/>
      <c r="C187" s="81" t="s">
        <v>171</v>
      </c>
      <c r="D187" s="103">
        <v>2015.6748216106014</v>
      </c>
      <c r="E187" s="103">
        <v>6069451</v>
      </c>
      <c r="F187" s="29">
        <v>90</v>
      </c>
      <c r="G187" s="192" t="s">
        <v>476</v>
      </c>
      <c r="H187" s="103">
        <v>48</v>
      </c>
      <c r="I187" s="201">
        <v>1059010</v>
      </c>
    </row>
    <row r="188" spans="1:9" s="28" customFormat="1" ht="11.25" customHeight="1">
      <c r="A188" s="24"/>
      <c r="B188" s="180"/>
      <c r="C188" s="81" t="s">
        <v>172</v>
      </c>
      <c r="D188" s="103">
        <v>2306.675675675676</v>
      </c>
      <c r="E188" s="103">
        <v>192373</v>
      </c>
      <c r="F188" s="29">
        <v>100</v>
      </c>
      <c r="G188" s="192" t="s">
        <v>477</v>
      </c>
      <c r="H188" s="103">
        <v>18</v>
      </c>
      <c r="I188" s="201">
        <v>7096</v>
      </c>
    </row>
    <row r="189" spans="1:9" s="28" customFormat="1" ht="11.25" customHeight="1">
      <c r="A189" s="24"/>
      <c r="B189" s="180"/>
      <c r="C189" s="81" t="s">
        <v>173</v>
      </c>
      <c r="D189" s="103">
        <v>2325.7291666666665</v>
      </c>
      <c r="E189" s="103">
        <v>332243</v>
      </c>
      <c r="F189" s="29">
        <v>100</v>
      </c>
      <c r="G189" s="192" t="s">
        <v>478</v>
      </c>
      <c r="H189" s="103">
        <v>19</v>
      </c>
      <c r="I189" s="201">
        <v>26403</v>
      </c>
    </row>
    <row r="190" spans="1:9" s="28" customFormat="1" ht="11.25" customHeight="1">
      <c r="A190" s="24"/>
      <c r="B190" s="180"/>
      <c r="C190" s="81" t="s">
        <v>174</v>
      </c>
      <c r="D190" s="103">
        <v>1999.0221445221446</v>
      </c>
      <c r="E190" s="103">
        <v>1711438</v>
      </c>
      <c r="F190" s="29">
        <v>90</v>
      </c>
      <c r="G190" s="192" t="s">
        <v>479</v>
      </c>
      <c r="H190" s="103">
        <v>31</v>
      </c>
      <c r="I190" s="201">
        <v>176311</v>
      </c>
    </row>
    <row r="191" spans="1:9" s="28" customFormat="1" ht="11.25" customHeight="1">
      <c r="A191" s="24"/>
      <c r="B191" s="180"/>
      <c r="C191" s="81" t="s">
        <v>175</v>
      </c>
      <c r="D191" s="29">
        <v>2048.713888888889</v>
      </c>
      <c r="E191" s="103">
        <v>931647</v>
      </c>
      <c r="F191" s="29">
        <v>100</v>
      </c>
      <c r="G191" s="31" t="s">
        <v>480</v>
      </c>
      <c r="H191" s="29">
        <v>23</v>
      </c>
      <c r="I191" s="201">
        <v>248014</v>
      </c>
    </row>
    <row r="192" spans="1:9" s="28" customFormat="1" ht="11.25" customHeight="1">
      <c r="A192" s="24"/>
      <c r="B192" s="180"/>
      <c r="C192" s="81" t="s">
        <v>176</v>
      </c>
      <c r="D192" s="103">
        <v>2475.9484716157203</v>
      </c>
      <c r="E192" s="103">
        <v>3307075</v>
      </c>
      <c r="F192" s="29">
        <v>100</v>
      </c>
      <c r="G192" s="192" t="s">
        <v>481</v>
      </c>
      <c r="H192" s="103">
        <v>38</v>
      </c>
      <c r="I192" s="201">
        <v>236306</v>
      </c>
    </row>
    <row r="193" spans="1:9" s="28" customFormat="1" ht="11.25" customHeight="1">
      <c r="A193" s="24"/>
      <c r="B193" s="180"/>
      <c r="C193" s="81" t="s">
        <v>177</v>
      </c>
      <c r="D193" s="103">
        <v>2607.548719011118</v>
      </c>
      <c r="E193" s="103">
        <v>36025923</v>
      </c>
      <c r="F193" s="29">
        <v>95</v>
      </c>
      <c r="G193" s="192" t="s">
        <v>482</v>
      </c>
      <c r="H193" s="103">
        <v>48</v>
      </c>
      <c r="I193" s="201">
        <v>1357243</v>
      </c>
    </row>
    <row r="194" spans="1:9" s="28" customFormat="1" ht="11.25" customHeight="1">
      <c r="A194" s="24"/>
      <c r="B194" s="180"/>
      <c r="C194" s="81" t="s">
        <v>178</v>
      </c>
      <c r="D194" s="103">
        <v>2814.858207719066</v>
      </c>
      <c r="E194" s="103">
        <v>14726471</v>
      </c>
      <c r="F194" s="29">
        <v>65</v>
      </c>
      <c r="G194" s="192" t="s">
        <v>483</v>
      </c>
      <c r="H194" s="103">
        <v>62</v>
      </c>
      <c r="I194" s="201">
        <v>0</v>
      </c>
    </row>
    <row r="195" spans="1:9" s="28" customFormat="1" ht="11.25" customHeight="1">
      <c r="A195" s="24"/>
      <c r="B195" s="180"/>
      <c r="C195" s="81" t="s">
        <v>179</v>
      </c>
      <c r="D195" s="103">
        <v>2451.3594470046082</v>
      </c>
      <c r="E195" s="103">
        <v>2717753</v>
      </c>
      <c r="F195" s="29">
        <v>85</v>
      </c>
      <c r="G195" s="192" t="s">
        <v>484</v>
      </c>
      <c r="H195" s="103">
        <v>44</v>
      </c>
      <c r="I195" s="201">
        <v>151296</v>
      </c>
    </row>
    <row r="196" spans="1:9" s="28" customFormat="1" ht="11.25" customHeight="1">
      <c r="A196" s="24"/>
      <c r="B196" s="180"/>
      <c r="C196" s="81" t="s">
        <v>180</v>
      </c>
      <c r="D196" s="103">
        <v>2131.740932642487</v>
      </c>
      <c r="E196" s="103">
        <v>611032</v>
      </c>
      <c r="F196" s="29">
        <v>100</v>
      </c>
      <c r="G196" s="192" t="s">
        <v>485</v>
      </c>
      <c r="H196" s="103">
        <v>29</v>
      </c>
      <c r="I196" s="201">
        <v>37088</v>
      </c>
    </row>
    <row r="197" spans="1:9" s="28" customFormat="1" ht="11.25" customHeight="1">
      <c r="A197" s="24"/>
      <c r="B197" s="180"/>
      <c r="C197" s="81" t="s">
        <v>181</v>
      </c>
      <c r="D197" s="103">
        <v>3276.5200855353596</v>
      </c>
      <c r="E197" s="103">
        <v>15775329</v>
      </c>
      <c r="F197" s="29">
        <v>75</v>
      </c>
      <c r="G197" s="192" t="s">
        <v>486</v>
      </c>
      <c r="H197" s="103">
        <v>59</v>
      </c>
      <c r="I197" s="201">
        <v>0</v>
      </c>
    </row>
    <row r="198" spans="1:9" s="28" customFormat="1" ht="11.25" customHeight="1">
      <c r="A198" s="24"/>
      <c r="B198" s="180"/>
      <c r="C198" s="81" t="s">
        <v>182</v>
      </c>
      <c r="D198" s="103">
        <v>2345.968253968254</v>
      </c>
      <c r="E198" s="103">
        <v>129612</v>
      </c>
      <c r="F198" s="29">
        <v>100</v>
      </c>
      <c r="G198" s="192" t="s">
        <v>487</v>
      </c>
      <c r="H198" s="103">
        <v>28</v>
      </c>
      <c r="I198" s="201">
        <v>245</v>
      </c>
    </row>
    <row r="199" spans="1:9" s="28" customFormat="1" ht="11.25" customHeight="1">
      <c r="A199" s="24"/>
      <c r="B199" s="180"/>
      <c r="C199" s="81" t="s">
        <v>183</v>
      </c>
      <c r="D199" s="103">
        <v>3623.9317851959363</v>
      </c>
      <c r="E199" s="103">
        <v>7099256</v>
      </c>
      <c r="F199" s="29">
        <v>72</v>
      </c>
      <c r="G199" s="192" t="s">
        <v>488</v>
      </c>
      <c r="H199" s="103">
        <v>60</v>
      </c>
      <c r="I199" s="201">
        <v>-214124</v>
      </c>
    </row>
    <row r="200" spans="1:9" s="28" customFormat="1" ht="11.25" customHeight="1">
      <c r="A200" s="24"/>
      <c r="B200" s="180"/>
      <c r="C200" s="81" t="s">
        <v>184</v>
      </c>
      <c r="D200" s="103">
        <v>2233.8634920634922</v>
      </c>
      <c r="E200" s="103">
        <v>540012</v>
      </c>
      <c r="F200" s="29">
        <v>100</v>
      </c>
      <c r="G200" s="192" t="s">
        <v>489</v>
      </c>
      <c r="H200" s="103">
        <v>27</v>
      </c>
      <c r="I200" s="201">
        <v>273871</v>
      </c>
    </row>
    <row r="201" spans="1:9" s="28" customFormat="1" ht="11.25" customHeight="1">
      <c r="A201" s="24"/>
      <c r="B201" s="180"/>
      <c r="C201" s="81" t="s">
        <v>185</v>
      </c>
      <c r="D201" s="103">
        <v>4096.582822085889</v>
      </c>
      <c r="E201" s="103">
        <v>2416298</v>
      </c>
      <c r="F201" s="29">
        <v>80</v>
      </c>
      <c r="G201" s="192" t="s">
        <v>490</v>
      </c>
      <c r="H201" s="103">
        <v>70</v>
      </c>
      <c r="I201" s="201">
        <v>-123901</v>
      </c>
    </row>
    <row r="202" spans="1:9" s="28" customFormat="1" ht="11.25" customHeight="1">
      <c r="A202" s="24"/>
      <c r="B202" s="180"/>
      <c r="C202" s="81" t="s">
        <v>186</v>
      </c>
      <c r="D202" s="103">
        <v>2551.920353982301</v>
      </c>
      <c r="E202" s="103">
        <v>519788</v>
      </c>
      <c r="F202" s="29">
        <v>100</v>
      </c>
      <c r="G202" s="192" t="s">
        <v>491</v>
      </c>
      <c r="H202" s="103">
        <v>24</v>
      </c>
      <c r="I202" s="201">
        <v>11886</v>
      </c>
    </row>
    <row r="203" spans="1:9" s="28" customFormat="1" ht="11.25" customHeight="1">
      <c r="A203" s="24"/>
      <c r="B203" s="180"/>
      <c r="C203" s="81" t="s">
        <v>187</v>
      </c>
      <c r="D203" s="103">
        <v>2350.222797927461</v>
      </c>
      <c r="E203" s="103">
        <v>1059032</v>
      </c>
      <c r="F203" s="29">
        <v>85</v>
      </c>
      <c r="G203" s="192" t="s">
        <v>492</v>
      </c>
      <c r="H203" s="103">
        <v>38</v>
      </c>
      <c r="I203" s="201">
        <v>35851</v>
      </c>
    </row>
    <row r="204" spans="1:9" s="28" customFormat="1" ht="11.25" customHeight="1">
      <c r="A204" s="24"/>
      <c r="B204" s="180"/>
      <c r="C204" s="81" t="s">
        <v>188</v>
      </c>
      <c r="D204" s="103">
        <v>5522.898203592815</v>
      </c>
      <c r="E204" s="103">
        <v>2434232</v>
      </c>
      <c r="F204" s="29">
        <v>75</v>
      </c>
      <c r="G204" s="192" t="s">
        <v>493</v>
      </c>
      <c r="H204" s="103">
        <v>70</v>
      </c>
      <c r="I204" s="201">
        <v>-282697</v>
      </c>
    </row>
    <row r="205" spans="1:9" s="28" customFormat="1" ht="11.25" customHeight="1">
      <c r="A205" s="24"/>
      <c r="B205" s="180"/>
      <c r="C205" s="81" t="s">
        <v>189</v>
      </c>
      <c r="D205" s="103">
        <v>3046.8167701863354</v>
      </c>
      <c r="E205" s="103">
        <v>1585721</v>
      </c>
      <c r="F205" s="29">
        <v>80</v>
      </c>
      <c r="G205" s="192" t="s">
        <v>494</v>
      </c>
      <c r="H205" s="103">
        <v>50</v>
      </c>
      <c r="I205" s="201">
        <v>0</v>
      </c>
    </row>
    <row r="206" spans="1:9" s="28" customFormat="1" ht="11.25" customHeight="1">
      <c r="A206" s="24"/>
      <c r="B206" s="180"/>
      <c r="C206" s="81" t="s">
        <v>190</v>
      </c>
      <c r="D206" s="103">
        <v>2936.513698630137</v>
      </c>
      <c r="E206" s="103">
        <v>346493</v>
      </c>
      <c r="F206" s="29">
        <v>85</v>
      </c>
      <c r="G206" s="192" t="s">
        <v>495</v>
      </c>
      <c r="H206" s="103">
        <v>53</v>
      </c>
      <c r="I206" s="201">
        <v>0</v>
      </c>
    </row>
    <row r="207" spans="1:9" s="28" customFormat="1" ht="11.25" customHeight="1">
      <c r="A207" s="24"/>
      <c r="B207" s="180"/>
      <c r="C207" s="81" t="s">
        <v>191</v>
      </c>
      <c r="D207" s="103">
        <v>2384.1363636363635</v>
      </c>
      <c r="E207" s="103">
        <v>323368</v>
      </c>
      <c r="F207" s="29">
        <v>100</v>
      </c>
      <c r="G207" s="192" t="s">
        <v>496</v>
      </c>
      <c r="H207" s="103">
        <v>23</v>
      </c>
      <c r="I207" s="201">
        <v>55864</v>
      </c>
    </row>
    <row r="208" spans="1:9" s="28" customFormat="1" ht="11.25" customHeight="1">
      <c r="A208" s="24"/>
      <c r="B208" s="180"/>
      <c r="C208" s="81" t="s">
        <v>192</v>
      </c>
      <c r="D208" s="103">
        <v>3985.6014184397163</v>
      </c>
      <c r="E208" s="103">
        <v>2652151</v>
      </c>
      <c r="F208" s="29">
        <v>65</v>
      </c>
      <c r="G208" s="192" t="s">
        <v>497</v>
      </c>
      <c r="H208" s="103">
        <v>66</v>
      </c>
      <c r="I208" s="201">
        <v>-363261</v>
      </c>
    </row>
    <row r="209" spans="1:9" s="28" customFormat="1" ht="11.25" customHeight="1">
      <c r="A209" s="24"/>
      <c r="B209" s="180"/>
      <c r="C209" s="81" t="s">
        <v>193</v>
      </c>
      <c r="D209" s="103">
        <v>2025.2254009536193</v>
      </c>
      <c r="E209" s="103">
        <v>3992771</v>
      </c>
      <c r="F209" s="29">
        <v>90</v>
      </c>
      <c r="G209" s="192" t="s">
        <v>498</v>
      </c>
      <c r="H209" s="103">
        <v>49</v>
      </c>
      <c r="I209" s="201">
        <v>422491</v>
      </c>
    </row>
    <row r="210" spans="1:9" s="28" customFormat="1" ht="11.25" customHeight="1">
      <c r="A210" s="24"/>
      <c r="B210" s="180"/>
      <c r="C210" s="81" t="s">
        <v>194</v>
      </c>
      <c r="D210" s="103">
        <v>2391.5116279069766</v>
      </c>
      <c r="E210" s="103">
        <v>64659</v>
      </c>
      <c r="F210" s="29">
        <v>100</v>
      </c>
      <c r="G210" s="192" t="s">
        <v>499</v>
      </c>
      <c r="H210" s="103">
        <v>46</v>
      </c>
      <c r="I210" s="201">
        <v>52622</v>
      </c>
    </row>
    <row r="211" spans="1:9" s="28" customFormat="1" ht="11.25" customHeight="1">
      <c r="A211" s="24"/>
      <c r="B211" s="180"/>
      <c r="C211" s="81" t="s">
        <v>195</v>
      </c>
      <c r="D211" s="103">
        <v>2214.340670859539</v>
      </c>
      <c r="E211" s="103">
        <v>2158691</v>
      </c>
      <c r="F211" s="29">
        <v>100</v>
      </c>
      <c r="G211" s="192" t="s">
        <v>500</v>
      </c>
      <c r="H211" s="103">
        <v>39</v>
      </c>
      <c r="I211" s="201">
        <v>178602</v>
      </c>
    </row>
    <row r="212" spans="1:9" s="28" customFormat="1" ht="11.25" customHeight="1">
      <c r="A212" s="24"/>
      <c r="B212" s="180"/>
      <c r="C212" s="81" t="s">
        <v>196</v>
      </c>
      <c r="D212" s="103">
        <v>2707.0975232198143</v>
      </c>
      <c r="E212" s="103">
        <v>1412430</v>
      </c>
      <c r="F212" s="29">
        <v>85</v>
      </c>
      <c r="G212" s="192" t="s">
        <v>501</v>
      </c>
      <c r="H212" s="103">
        <v>45</v>
      </c>
      <c r="I212" s="201">
        <v>66168</v>
      </c>
    </row>
    <row r="213" spans="1:9" s="28" customFormat="1" ht="11.25" customHeight="1">
      <c r="A213" s="24"/>
      <c r="B213" s="180"/>
      <c r="C213" s="180" t="s">
        <v>197</v>
      </c>
      <c r="D213" s="110">
        <v>2102.7987220447285</v>
      </c>
      <c r="E213" s="191">
        <v>573830</v>
      </c>
      <c r="F213" s="191">
        <v>100</v>
      </c>
      <c r="G213" s="203" t="s">
        <v>502</v>
      </c>
      <c r="H213" s="110">
        <v>30</v>
      </c>
      <c r="I213" s="202">
        <v>178758</v>
      </c>
    </row>
    <row r="214" spans="1:9" s="28" customFormat="1" ht="11.25" customHeight="1">
      <c r="A214" s="448"/>
      <c r="B214" s="448"/>
      <c r="C214" s="448"/>
      <c r="D214" s="448"/>
      <c r="E214" s="448"/>
      <c r="F214" s="448"/>
      <c r="G214" s="448"/>
      <c r="H214" s="448"/>
      <c r="I214" s="448"/>
    </row>
    <row r="215" spans="1:9" s="24" customFormat="1" ht="11.25" customHeight="1">
      <c r="A215" s="438" t="s">
        <v>198</v>
      </c>
      <c r="B215" s="438"/>
      <c r="C215" s="438"/>
      <c r="D215" s="21">
        <v>2241.8161040787622</v>
      </c>
      <c r="E215" s="21">
        <v>15050987</v>
      </c>
      <c r="F215" s="21">
        <v>99.84</v>
      </c>
      <c r="G215" s="23" t="s">
        <v>335</v>
      </c>
      <c r="H215" s="21" t="s">
        <v>335</v>
      </c>
      <c r="I215" s="21">
        <f>SUM(I216:I237)</f>
        <v>3154100</v>
      </c>
    </row>
    <row r="216" spans="1:9" s="28" customFormat="1" ht="11.25" customHeight="1">
      <c r="A216" s="24"/>
      <c r="B216" s="180"/>
      <c r="C216" s="81" t="s">
        <v>503</v>
      </c>
      <c r="D216" s="103">
        <v>2158.4058355437664</v>
      </c>
      <c r="E216" s="103">
        <v>771955</v>
      </c>
      <c r="F216" s="29">
        <v>100</v>
      </c>
      <c r="G216" s="192" t="s">
        <v>485</v>
      </c>
      <c r="H216" s="103">
        <v>29</v>
      </c>
      <c r="I216" s="201">
        <v>322499</v>
      </c>
    </row>
    <row r="217" spans="1:9" s="28" customFormat="1" ht="11.25" customHeight="1">
      <c r="A217" s="24"/>
      <c r="B217" s="180"/>
      <c r="C217" s="81" t="s">
        <v>199</v>
      </c>
      <c r="D217" s="103">
        <v>2203.3709369024855</v>
      </c>
      <c r="E217" s="103">
        <v>1388571</v>
      </c>
      <c r="F217" s="29">
        <v>100</v>
      </c>
      <c r="G217" s="192" t="s">
        <v>504</v>
      </c>
      <c r="H217" s="103">
        <v>34</v>
      </c>
      <c r="I217" s="201">
        <v>122084</v>
      </c>
    </row>
    <row r="218" spans="1:9" s="28" customFormat="1" ht="11.25" customHeight="1">
      <c r="A218" s="24"/>
      <c r="B218" s="180"/>
      <c r="C218" s="81" t="s">
        <v>280</v>
      </c>
      <c r="D218" s="103">
        <v>3003.3843648208467</v>
      </c>
      <c r="E218" s="103">
        <v>1305575</v>
      </c>
      <c r="F218" s="29">
        <v>100</v>
      </c>
      <c r="G218" s="192" t="s">
        <v>505</v>
      </c>
      <c r="H218" s="103">
        <v>37</v>
      </c>
      <c r="I218" s="201">
        <v>13272</v>
      </c>
    </row>
    <row r="219" spans="1:9" s="28" customFormat="1" ht="11.25" customHeight="1">
      <c r="A219" s="24"/>
      <c r="B219" s="180"/>
      <c r="C219" s="81" t="s">
        <v>200</v>
      </c>
      <c r="D219" s="103">
        <v>2365.6363636363635</v>
      </c>
      <c r="E219" s="103">
        <v>955497</v>
      </c>
      <c r="F219" s="29">
        <v>100</v>
      </c>
      <c r="G219" s="192" t="s">
        <v>506</v>
      </c>
      <c r="H219" s="103">
        <v>15</v>
      </c>
      <c r="I219" s="201">
        <v>17523</v>
      </c>
    </row>
    <row r="220" spans="1:9" s="28" customFormat="1" ht="11.25" customHeight="1">
      <c r="A220" s="24"/>
      <c r="B220" s="180"/>
      <c r="C220" s="81" t="s">
        <v>507</v>
      </c>
      <c r="D220" s="103">
        <v>2002.6477272727273</v>
      </c>
      <c r="E220" s="103">
        <v>283200</v>
      </c>
      <c r="F220" s="29">
        <v>100</v>
      </c>
      <c r="G220" s="192" t="s">
        <v>508</v>
      </c>
      <c r="H220" s="103">
        <v>22</v>
      </c>
      <c r="I220" s="201">
        <v>61262</v>
      </c>
    </row>
    <row r="221" spans="1:9" s="28" customFormat="1" ht="11.25" customHeight="1">
      <c r="A221" s="24"/>
      <c r="B221" s="180"/>
      <c r="C221" s="81" t="s">
        <v>509</v>
      </c>
      <c r="D221" s="103">
        <v>1974.2241379310344</v>
      </c>
      <c r="E221" s="103">
        <v>194281</v>
      </c>
      <c r="F221" s="29">
        <v>100</v>
      </c>
      <c r="G221" s="192" t="s">
        <v>510</v>
      </c>
      <c r="H221" s="103">
        <v>18</v>
      </c>
      <c r="I221" s="201">
        <v>27727</v>
      </c>
    </row>
    <row r="222" spans="1:9" s="28" customFormat="1" ht="11.25" customHeight="1">
      <c r="A222" s="24"/>
      <c r="B222" s="180"/>
      <c r="C222" s="81" t="s">
        <v>201</v>
      </c>
      <c r="D222" s="103">
        <v>1988.6346153846155</v>
      </c>
      <c r="E222" s="103">
        <v>354863</v>
      </c>
      <c r="F222" s="29">
        <v>100</v>
      </c>
      <c r="G222" s="192" t="s">
        <v>511</v>
      </c>
      <c r="H222" s="103">
        <v>22</v>
      </c>
      <c r="I222" s="201">
        <v>8327</v>
      </c>
    </row>
    <row r="223" spans="1:9" s="28" customFormat="1" ht="11.25" customHeight="1">
      <c r="A223" s="24"/>
      <c r="B223" s="180"/>
      <c r="C223" s="81" t="s">
        <v>281</v>
      </c>
      <c r="D223" s="103">
        <v>2157.004106776181</v>
      </c>
      <c r="E223" s="103">
        <v>1128930</v>
      </c>
      <c r="F223" s="29">
        <v>100</v>
      </c>
      <c r="G223" s="192" t="s">
        <v>512</v>
      </c>
      <c r="H223" s="103">
        <v>28</v>
      </c>
      <c r="I223" s="201">
        <v>303939</v>
      </c>
    </row>
    <row r="224" spans="1:9" s="28" customFormat="1" ht="11.25" customHeight="1">
      <c r="A224" s="24"/>
      <c r="B224" s="180"/>
      <c r="C224" s="81" t="s">
        <v>202</v>
      </c>
      <c r="D224" s="103">
        <v>2144.1525423728813</v>
      </c>
      <c r="E224" s="103">
        <v>275727</v>
      </c>
      <c r="F224" s="29">
        <v>100</v>
      </c>
      <c r="G224" s="192" t="s">
        <v>513</v>
      </c>
      <c r="H224" s="103">
        <v>16</v>
      </c>
      <c r="I224" s="201">
        <v>10539</v>
      </c>
    </row>
    <row r="225" spans="1:9" s="28" customFormat="1" ht="11.25" customHeight="1">
      <c r="A225" s="24"/>
      <c r="B225" s="180"/>
      <c r="C225" s="81" t="s">
        <v>203</v>
      </c>
      <c r="D225" s="103">
        <v>2069.0576131687244</v>
      </c>
      <c r="E225" s="103">
        <v>1188861</v>
      </c>
      <c r="F225" s="29">
        <v>100</v>
      </c>
      <c r="G225" s="192" t="s">
        <v>514</v>
      </c>
      <c r="H225" s="103">
        <v>31</v>
      </c>
      <c r="I225" s="201">
        <v>110039</v>
      </c>
    </row>
    <row r="226" spans="1:9" s="28" customFormat="1" ht="11.25" customHeight="1">
      <c r="A226" s="24"/>
      <c r="B226" s="180"/>
      <c r="C226" s="81" t="s">
        <v>515</v>
      </c>
      <c r="D226" s="103">
        <v>2296.5333333333333</v>
      </c>
      <c r="E226" s="103">
        <v>357571</v>
      </c>
      <c r="F226" s="29">
        <v>100</v>
      </c>
      <c r="G226" s="192" t="s">
        <v>516</v>
      </c>
      <c r="H226" s="103">
        <v>32</v>
      </c>
      <c r="I226" s="201">
        <v>19163</v>
      </c>
    </row>
    <row r="227" spans="1:9" s="28" customFormat="1" ht="11.25" customHeight="1">
      <c r="A227" s="24"/>
      <c r="B227" s="180"/>
      <c r="C227" s="81" t="s">
        <v>517</v>
      </c>
      <c r="D227" s="103">
        <v>5175.5</v>
      </c>
      <c r="E227" s="103">
        <v>453223</v>
      </c>
      <c r="F227" s="29">
        <v>100</v>
      </c>
      <c r="G227" s="192" t="s">
        <v>518</v>
      </c>
      <c r="H227" s="103">
        <v>48</v>
      </c>
      <c r="I227" s="201">
        <v>-11881</v>
      </c>
    </row>
    <row r="228" spans="1:9" s="28" customFormat="1" ht="11.25" customHeight="1">
      <c r="A228" s="24"/>
      <c r="B228" s="180"/>
      <c r="C228" s="81" t="s">
        <v>519</v>
      </c>
      <c r="D228" s="103">
        <v>2130.597222222222</v>
      </c>
      <c r="E228" s="103">
        <v>521647</v>
      </c>
      <c r="F228" s="29">
        <v>100</v>
      </c>
      <c r="G228" s="192" t="s">
        <v>520</v>
      </c>
      <c r="H228" s="103">
        <v>23</v>
      </c>
      <c r="I228" s="201">
        <v>69351</v>
      </c>
    </row>
    <row r="229" spans="1:9" s="28" customFormat="1" ht="11.25" customHeight="1">
      <c r="A229" s="24"/>
      <c r="B229" s="180"/>
      <c r="C229" s="81" t="s">
        <v>204</v>
      </c>
      <c r="D229" s="103">
        <v>2116.0568603213846</v>
      </c>
      <c r="E229" s="103">
        <v>1346648</v>
      </c>
      <c r="F229" s="29">
        <v>100</v>
      </c>
      <c r="G229" s="192" t="s">
        <v>521</v>
      </c>
      <c r="H229" s="103">
        <v>33</v>
      </c>
      <c r="I229" s="201">
        <v>777173</v>
      </c>
    </row>
    <row r="230" spans="1:9" s="28" customFormat="1" ht="11.25" customHeight="1">
      <c r="A230" s="24"/>
      <c r="B230" s="180"/>
      <c r="C230" s="81" t="s">
        <v>206</v>
      </c>
      <c r="D230" s="103">
        <v>2135.725</v>
      </c>
      <c r="E230" s="103">
        <v>71557</v>
      </c>
      <c r="F230" s="29">
        <v>80</v>
      </c>
      <c r="G230" s="192" t="s">
        <v>522</v>
      </c>
      <c r="H230" s="103">
        <v>26</v>
      </c>
      <c r="I230" s="201">
        <v>0</v>
      </c>
    </row>
    <row r="231" spans="1:9" s="28" customFormat="1" ht="11.25" customHeight="1">
      <c r="A231" s="24"/>
      <c r="B231" s="180"/>
      <c r="C231" s="81" t="s">
        <v>523</v>
      </c>
      <c r="D231" s="103">
        <v>2246.6021505376343</v>
      </c>
      <c r="E231" s="103">
        <v>653027</v>
      </c>
      <c r="F231" s="29">
        <v>100</v>
      </c>
      <c r="G231" s="192" t="s">
        <v>524</v>
      </c>
      <c r="H231" s="103">
        <v>26</v>
      </c>
      <c r="I231" s="201">
        <v>111819</v>
      </c>
    </row>
    <row r="232" spans="1:9" s="28" customFormat="1" ht="11.25" customHeight="1">
      <c r="A232" s="24"/>
      <c r="B232" s="180"/>
      <c r="C232" s="81" t="s">
        <v>207</v>
      </c>
      <c r="D232" s="103">
        <v>2093.7691342534504</v>
      </c>
      <c r="E232" s="103">
        <v>972574</v>
      </c>
      <c r="F232" s="29">
        <v>100</v>
      </c>
      <c r="G232" s="192" t="s">
        <v>525</v>
      </c>
      <c r="H232" s="103">
        <v>33</v>
      </c>
      <c r="I232" s="201">
        <v>778558</v>
      </c>
    </row>
    <row r="233" spans="1:9" s="28" customFormat="1" ht="11.25" customHeight="1">
      <c r="A233" s="24"/>
      <c r="B233" s="180"/>
      <c r="C233" s="81" t="s">
        <v>526</v>
      </c>
      <c r="D233" s="103">
        <v>2019.1923076923076</v>
      </c>
      <c r="E233" s="103">
        <v>189312</v>
      </c>
      <c r="F233" s="29">
        <v>100</v>
      </c>
      <c r="G233" s="192" t="s">
        <v>527</v>
      </c>
      <c r="H233" s="103">
        <v>23</v>
      </c>
      <c r="I233" s="201">
        <v>26297</v>
      </c>
    </row>
    <row r="234" spans="1:9" s="28" customFormat="1" ht="11.25" customHeight="1">
      <c r="A234" s="24"/>
      <c r="B234" s="180"/>
      <c r="C234" s="81" t="s">
        <v>528</v>
      </c>
      <c r="D234" s="103">
        <v>2165.095238095238</v>
      </c>
      <c r="E234" s="103">
        <v>808944</v>
      </c>
      <c r="F234" s="29">
        <v>100</v>
      </c>
      <c r="G234" s="192" t="s">
        <v>529</v>
      </c>
      <c r="H234" s="103">
        <v>27</v>
      </c>
      <c r="I234" s="201">
        <v>242047</v>
      </c>
    </row>
    <row r="235" spans="1:9" s="28" customFormat="1" ht="11.25" customHeight="1">
      <c r="A235" s="24"/>
      <c r="B235" s="180"/>
      <c r="C235" s="81" t="s">
        <v>530</v>
      </c>
      <c r="D235" s="103">
        <v>2528.3064516129034</v>
      </c>
      <c r="E235" s="103">
        <v>732610</v>
      </c>
      <c r="F235" s="29">
        <v>100</v>
      </c>
      <c r="G235" s="192" t="s">
        <v>531</v>
      </c>
      <c r="H235" s="103">
        <v>28</v>
      </c>
      <c r="I235" s="201">
        <v>19668</v>
      </c>
    </row>
    <row r="236" spans="1:9" s="28" customFormat="1" ht="11.25" customHeight="1">
      <c r="A236" s="24"/>
      <c r="B236" s="180"/>
      <c r="C236" s="81" t="s">
        <v>532</v>
      </c>
      <c r="D236" s="103">
        <v>2116.623853211009</v>
      </c>
      <c r="E236" s="103">
        <v>402019</v>
      </c>
      <c r="F236" s="29">
        <v>100</v>
      </c>
      <c r="G236" s="192" t="s">
        <v>533</v>
      </c>
      <c r="H236" s="103">
        <v>21</v>
      </c>
      <c r="I236" s="201">
        <v>56934</v>
      </c>
    </row>
    <row r="237" spans="1:9" s="28" customFormat="1" ht="11.25" customHeight="1">
      <c r="A237" s="24"/>
      <c r="B237" s="180"/>
      <c r="C237" s="180" t="s">
        <v>534</v>
      </c>
      <c r="D237" s="110">
        <v>2591.7734375</v>
      </c>
      <c r="E237" s="191">
        <v>694396</v>
      </c>
      <c r="F237" s="191">
        <v>100</v>
      </c>
      <c r="G237" s="203" t="s">
        <v>535</v>
      </c>
      <c r="H237" s="110">
        <v>24</v>
      </c>
      <c r="I237" s="202">
        <v>67760</v>
      </c>
    </row>
    <row r="238" spans="1:9" s="28" customFormat="1" ht="11.25" customHeight="1">
      <c r="A238" s="448"/>
      <c r="B238" s="448"/>
      <c r="C238" s="448"/>
      <c r="D238" s="448"/>
      <c r="E238" s="448"/>
      <c r="F238" s="448"/>
      <c r="G238" s="448"/>
      <c r="H238" s="448"/>
      <c r="I238" s="448"/>
    </row>
    <row r="239" spans="1:9" s="24" customFormat="1" ht="11.25" customHeight="1">
      <c r="A239" s="438" t="s">
        <v>208</v>
      </c>
      <c r="B239" s="438"/>
      <c r="C239" s="438"/>
      <c r="D239" s="21">
        <v>2323.698622466122</v>
      </c>
      <c r="E239" s="21">
        <v>91439964</v>
      </c>
      <c r="F239" s="21">
        <v>92.38</v>
      </c>
      <c r="G239" s="23" t="s">
        <v>335</v>
      </c>
      <c r="H239" s="21" t="s">
        <v>335</v>
      </c>
      <c r="I239" s="21">
        <f>SUM(I240:I258)</f>
        <v>9873855</v>
      </c>
    </row>
    <row r="240" spans="1:9" s="28" customFormat="1" ht="11.25" customHeight="1">
      <c r="A240" s="24"/>
      <c r="B240" s="180"/>
      <c r="C240" s="81" t="s">
        <v>209</v>
      </c>
      <c r="D240" s="103">
        <v>2303.2032057911065</v>
      </c>
      <c r="E240" s="103">
        <v>6515880</v>
      </c>
      <c r="F240" s="29">
        <v>90</v>
      </c>
      <c r="G240" s="192" t="s">
        <v>536</v>
      </c>
      <c r="H240" s="103">
        <v>44</v>
      </c>
      <c r="I240" s="201">
        <v>1792951</v>
      </c>
    </row>
    <row r="241" spans="1:9" s="28" customFormat="1" ht="11.25" customHeight="1">
      <c r="A241" s="24"/>
      <c r="B241" s="180"/>
      <c r="C241" s="81" t="s">
        <v>210</v>
      </c>
      <c r="D241" s="103">
        <v>2472.341648397227</v>
      </c>
      <c r="E241" s="103">
        <v>40559426</v>
      </c>
      <c r="F241" s="29">
        <v>95</v>
      </c>
      <c r="G241" s="192" t="s">
        <v>537</v>
      </c>
      <c r="H241" s="103">
        <v>46</v>
      </c>
      <c r="I241" s="201">
        <v>2413247</v>
      </c>
    </row>
    <row r="242" spans="1:9" s="28" customFormat="1" ht="11.25" customHeight="1">
      <c r="A242" s="24"/>
      <c r="B242" s="180"/>
      <c r="C242" s="81" t="s">
        <v>211</v>
      </c>
      <c r="D242" s="103">
        <v>1973.7560843699298</v>
      </c>
      <c r="E242" s="103">
        <v>2276903</v>
      </c>
      <c r="F242" s="29">
        <v>90</v>
      </c>
      <c r="G242" s="192" t="s">
        <v>538</v>
      </c>
      <c r="H242" s="103">
        <v>48</v>
      </c>
      <c r="I242" s="201">
        <v>522977</v>
      </c>
    </row>
    <row r="243" spans="1:9" s="28" customFormat="1" ht="11.25" customHeight="1">
      <c r="A243" s="24"/>
      <c r="B243" s="180"/>
      <c r="C243" s="81" t="s">
        <v>212</v>
      </c>
      <c r="D243" s="103">
        <v>2229.6363234644277</v>
      </c>
      <c r="E243" s="103">
        <v>3863784</v>
      </c>
      <c r="F243" s="29">
        <v>95</v>
      </c>
      <c r="G243" s="192" t="s">
        <v>539</v>
      </c>
      <c r="H243" s="103">
        <v>46</v>
      </c>
      <c r="I243" s="201">
        <v>535164</v>
      </c>
    </row>
    <row r="244" spans="1:9" s="28" customFormat="1" ht="11.25" customHeight="1">
      <c r="A244" s="24"/>
      <c r="B244" s="180"/>
      <c r="C244" s="81" t="s">
        <v>213</v>
      </c>
      <c r="D244" s="103">
        <v>2179.807626335928</v>
      </c>
      <c r="E244" s="103">
        <v>14205979</v>
      </c>
      <c r="F244" s="29">
        <v>90</v>
      </c>
      <c r="G244" s="192" t="s">
        <v>540</v>
      </c>
      <c r="H244" s="103">
        <v>45</v>
      </c>
      <c r="I244" s="201">
        <v>1272137</v>
      </c>
    </row>
    <row r="245" spans="1:9" s="28" customFormat="1" ht="11.25" customHeight="1">
      <c r="A245" s="24"/>
      <c r="B245" s="180"/>
      <c r="C245" s="81" t="s">
        <v>214</v>
      </c>
      <c r="D245" s="103">
        <v>2107.001865671642</v>
      </c>
      <c r="E245" s="103">
        <v>1119745</v>
      </c>
      <c r="F245" s="29">
        <v>100</v>
      </c>
      <c r="G245" s="192" t="s">
        <v>541</v>
      </c>
      <c r="H245" s="103">
        <v>33</v>
      </c>
      <c r="I245" s="201">
        <v>283498</v>
      </c>
    </row>
    <row r="246" spans="1:9" s="28" customFormat="1" ht="11.25" customHeight="1">
      <c r="A246" s="24"/>
      <c r="B246" s="180"/>
      <c r="C246" s="81" t="s">
        <v>215</v>
      </c>
      <c r="D246" s="103">
        <v>2215.7153965785383</v>
      </c>
      <c r="E246" s="103">
        <v>1871077</v>
      </c>
      <c r="F246" s="29">
        <v>100</v>
      </c>
      <c r="G246" s="192" t="s">
        <v>542</v>
      </c>
      <c r="H246" s="103">
        <v>33</v>
      </c>
      <c r="I246" s="201">
        <v>204998</v>
      </c>
    </row>
    <row r="247" spans="1:9" s="28" customFormat="1" ht="11.25" customHeight="1">
      <c r="A247" s="24"/>
      <c r="B247" s="180"/>
      <c r="C247" s="81" t="s">
        <v>216</v>
      </c>
      <c r="D247" s="103">
        <v>2340.71387283237</v>
      </c>
      <c r="E247" s="103">
        <v>1804140</v>
      </c>
      <c r="F247" s="29">
        <v>100</v>
      </c>
      <c r="G247" s="192" t="s">
        <v>543</v>
      </c>
      <c r="H247" s="103">
        <v>43</v>
      </c>
      <c r="I247" s="201">
        <v>114693</v>
      </c>
    </row>
    <row r="248" spans="1:9" s="28" customFormat="1" ht="11.25" customHeight="1">
      <c r="A248" s="24"/>
      <c r="B248" s="180"/>
      <c r="C248" s="81" t="s">
        <v>217</v>
      </c>
      <c r="D248" s="103">
        <v>2335.3460490463217</v>
      </c>
      <c r="E248" s="103">
        <v>395134</v>
      </c>
      <c r="F248" s="29">
        <v>100</v>
      </c>
      <c r="G248" s="192" t="s">
        <v>544</v>
      </c>
      <c r="H248" s="103">
        <v>34</v>
      </c>
      <c r="I248" s="201">
        <v>386501</v>
      </c>
    </row>
    <row r="249" spans="1:9" s="28" customFormat="1" ht="11.25" customHeight="1">
      <c r="A249" s="24"/>
      <c r="B249" s="180"/>
      <c r="C249" s="81" t="s">
        <v>218</v>
      </c>
      <c r="D249" s="103">
        <v>2269.1741767764297</v>
      </c>
      <c r="E249" s="103">
        <v>2309719</v>
      </c>
      <c r="F249" s="29">
        <v>100</v>
      </c>
      <c r="G249" s="192" t="s">
        <v>545</v>
      </c>
      <c r="H249" s="103">
        <v>39</v>
      </c>
      <c r="I249" s="201">
        <v>268813</v>
      </c>
    </row>
    <row r="250" spans="1:9" s="28" customFormat="1" ht="11.25" customHeight="1">
      <c r="A250" s="24"/>
      <c r="B250" s="180"/>
      <c r="C250" s="81" t="s">
        <v>219</v>
      </c>
      <c r="D250" s="103">
        <v>2315.5058139534885</v>
      </c>
      <c r="E250" s="103">
        <v>446311</v>
      </c>
      <c r="F250" s="29">
        <v>100</v>
      </c>
      <c r="G250" s="192" t="s">
        <v>546</v>
      </c>
      <c r="H250" s="103">
        <v>35</v>
      </c>
      <c r="I250" s="201">
        <v>299225</v>
      </c>
    </row>
    <row r="251" spans="1:9" s="28" customFormat="1" ht="11.25" customHeight="1">
      <c r="A251" s="24"/>
      <c r="B251" s="180"/>
      <c r="C251" s="81" t="s">
        <v>220</v>
      </c>
      <c r="D251" s="103">
        <v>2061.5225225225226</v>
      </c>
      <c r="E251" s="103">
        <v>218270</v>
      </c>
      <c r="F251" s="29">
        <v>100</v>
      </c>
      <c r="G251" s="192" t="s">
        <v>547</v>
      </c>
      <c r="H251" s="103">
        <v>23</v>
      </c>
      <c r="I251" s="201">
        <v>110946</v>
      </c>
    </row>
    <row r="252" spans="1:9" s="28" customFormat="1" ht="11.25" customHeight="1">
      <c r="A252" s="24"/>
      <c r="B252" s="180"/>
      <c r="C252" s="81" t="s">
        <v>221</v>
      </c>
      <c r="D252" s="103">
        <v>1932.3494575045208</v>
      </c>
      <c r="E252" s="103">
        <v>3161141</v>
      </c>
      <c r="F252" s="29">
        <v>93</v>
      </c>
      <c r="G252" s="192" t="s">
        <v>548</v>
      </c>
      <c r="H252" s="103">
        <v>39</v>
      </c>
      <c r="I252" s="201">
        <v>975317</v>
      </c>
    </row>
    <row r="253" spans="1:9" s="28" customFormat="1" ht="11.25" customHeight="1">
      <c r="A253" s="24"/>
      <c r="B253" s="180"/>
      <c r="C253" s="81" t="s">
        <v>222</v>
      </c>
      <c r="D253" s="103">
        <v>2161.4155339805825</v>
      </c>
      <c r="E253" s="103">
        <v>823683</v>
      </c>
      <c r="F253" s="29">
        <v>100</v>
      </c>
      <c r="G253" s="192" t="s">
        <v>549</v>
      </c>
      <c r="H253" s="103">
        <v>43</v>
      </c>
      <c r="I253" s="201">
        <v>101977</v>
      </c>
    </row>
    <row r="254" spans="1:9" s="28" customFormat="1" ht="11.25" customHeight="1">
      <c r="A254" s="24"/>
      <c r="B254" s="180"/>
      <c r="C254" s="81" t="s">
        <v>223</v>
      </c>
      <c r="D254" s="103">
        <v>4442.376699029126</v>
      </c>
      <c r="E254" s="103">
        <v>2283194</v>
      </c>
      <c r="F254" s="29">
        <v>70</v>
      </c>
      <c r="G254" s="192" t="s">
        <v>550</v>
      </c>
      <c r="H254" s="103">
        <v>64</v>
      </c>
      <c r="I254" s="201">
        <v>-170486</v>
      </c>
    </row>
    <row r="255" spans="1:9" s="28" customFormat="1" ht="11.25" customHeight="1">
      <c r="A255" s="24"/>
      <c r="B255" s="180"/>
      <c r="C255" s="81" t="s">
        <v>325</v>
      </c>
      <c r="D255" s="103">
        <v>2303.3684210526317</v>
      </c>
      <c r="E255" s="103">
        <v>446127</v>
      </c>
      <c r="F255" s="29">
        <v>100</v>
      </c>
      <c r="G255" s="192" t="s">
        <v>551</v>
      </c>
      <c r="H255" s="103">
        <v>22</v>
      </c>
      <c r="I255" s="201">
        <v>107494</v>
      </c>
    </row>
    <row r="256" spans="1:9" s="28" customFormat="1" ht="11.25" customHeight="1">
      <c r="A256" s="24"/>
      <c r="B256" s="180"/>
      <c r="C256" s="81" t="s">
        <v>224</v>
      </c>
      <c r="D256" s="103">
        <v>2467.3475409836065</v>
      </c>
      <c r="E256" s="103">
        <v>4366391</v>
      </c>
      <c r="F256" s="29">
        <v>85</v>
      </c>
      <c r="G256" s="192" t="s">
        <v>552</v>
      </c>
      <c r="H256" s="103">
        <v>57</v>
      </c>
      <c r="I256" s="201">
        <v>151264</v>
      </c>
    </row>
    <row r="257" spans="1:9" s="28" customFormat="1" ht="11.25" customHeight="1">
      <c r="A257" s="24"/>
      <c r="B257" s="180"/>
      <c r="C257" s="81" t="s">
        <v>225</v>
      </c>
      <c r="D257" s="103">
        <v>2016.860824742268</v>
      </c>
      <c r="E257" s="103">
        <v>372678</v>
      </c>
      <c r="F257" s="29">
        <v>95</v>
      </c>
      <c r="G257" s="192" t="s">
        <v>553</v>
      </c>
      <c r="H257" s="103">
        <v>30</v>
      </c>
      <c r="I257" s="201">
        <v>38587</v>
      </c>
    </row>
    <row r="258" spans="1:9" s="28" customFormat="1" ht="11.25" customHeight="1">
      <c r="A258" s="24"/>
      <c r="B258" s="180"/>
      <c r="C258" s="180" t="s">
        <v>226</v>
      </c>
      <c r="D258" s="110">
        <v>2099.0941352259993</v>
      </c>
      <c r="E258" s="191">
        <v>4400384</v>
      </c>
      <c r="F258" s="191">
        <v>87.5</v>
      </c>
      <c r="G258" s="203" t="s">
        <v>554</v>
      </c>
      <c r="H258" s="110">
        <v>52</v>
      </c>
      <c r="I258" s="202">
        <v>464552</v>
      </c>
    </row>
    <row r="259" spans="1:9" s="28" customFormat="1" ht="11.25" customHeight="1">
      <c r="A259" s="448"/>
      <c r="B259" s="448"/>
      <c r="C259" s="448"/>
      <c r="D259" s="448"/>
      <c r="E259" s="448"/>
      <c r="F259" s="448"/>
      <c r="G259" s="448"/>
      <c r="H259" s="448"/>
      <c r="I259" s="448"/>
    </row>
    <row r="260" spans="1:9" s="24" customFormat="1" ht="11.25" customHeight="1">
      <c r="A260" s="438" t="s">
        <v>227</v>
      </c>
      <c r="B260" s="438"/>
      <c r="C260" s="438"/>
      <c r="D260" s="21">
        <v>2165.9149482330795</v>
      </c>
      <c r="E260" s="21">
        <v>17902765</v>
      </c>
      <c r="F260" s="21">
        <v>99.36</v>
      </c>
      <c r="G260" s="23" t="s">
        <v>335</v>
      </c>
      <c r="H260" s="21" t="s">
        <v>335</v>
      </c>
      <c r="I260" s="21">
        <f>SUM(I261:I266)</f>
        <v>6711803</v>
      </c>
    </row>
    <row r="261" spans="1:9" s="28" customFormat="1" ht="11.25" customHeight="1">
      <c r="A261" s="24"/>
      <c r="B261" s="180"/>
      <c r="C261" s="81" t="s">
        <v>228</v>
      </c>
      <c r="D261" s="103">
        <v>2184.5036708212397</v>
      </c>
      <c r="E261" s="103">
        <v>8859217</v>
      </c>
      <c r="F261" s="29">
        <v>100</v>
      </c>
      <c r="G261" s="192" t="s">
        <v>555</v>
      </c>
      <c r="H261" s="103">
        <v>39</v>
      </c>
      <c r="I261" s="201">
        <v>2970876</v>
      </c>
    </row>
    <row r="262" spans="1:9" s="28" customFormat="1" ht="11.25" customHeight="1">
      <c r="A262" s="24"/>
      <c r="B262" s="180"/>
      <c r="C262" s="81" t="s">
        <v>229</v>
      </c>
      <c r="D262" s="103">
        <v>2146.043710972346</v>
      </c>
      <c r="E262" s="103">
        <v>3762731</v>
      </c>
      <c r="F262" s="29">
        <v>100</v>
      </c>
      <c r="G262" s="192" t="s">
        <v>556</v>
      </c>
      <c r="H262" s="103">
        <v>37</v>
      </c>
      <c r="I262" s="201">
        <v>1221665</v>
      </c>
    </row>
    <row r="263" spans="1:9" s="28" customFormat="1" ht="11.25" customHeight="1">
      <c r="A263" s="24"/>
      <c r="B263" s="180"/>
      <c r="C263" s="81" t="s">
        <v>230</v>
      </c>
      <c r="D263" s="103">
        <v>2188.364864864865</v>
      </c>
      <c r="E263" s="103">
        <v>808100</v>
      </c>
      <c r="F263" s="29">
        <v>100</v>
      </c>
      <c r="G263" s="192" t="s">
        <v>557</v>
      </c>
      <c r="H263" s="103">
        <v>32</v>
      </c>
      <c r="I263" s="201">
        <v>501060</v>
      </c>
    </row>
    <row r="264" spans="1:9" s="28" customFormat="1" ht="11.25" customHeight="1">
      <c r="A264" s="24"/>
      <c r="B264" s="180"/>
      <c r="C264" s="81" t="s">
        <v>231</v>
      </c>
      <c r="D264" s="103">
        <v>2203.135922330097</v>
      </c>
      <c r="E264" s="103">
        <v>960542</v>
      </c>
      <c r="F264" s="29">
        <v>100</v>
      </c>
      <c r="G264" s="192" t="s">
        <v>558</v>
      </c>
      <c r="H264" s="103">
        <v>34</v>
      </c>
      <c r="I264" s="201">
        <v>272340</v>
      </c>
    </row>
    <row r="265" spans="1:9" s="28" customFormat="1" ht="11.25" customHeight="1">
      <c r="A265" s="24"/>
      <c r="B265" s="180"/>
      <c r="C265" s="81" t="s">
        <v>232</v>
      </c>
      <c r="D265" s="103">
        <v>2035.0298210735587</v>
      </c>
      <c r="E265" s="103">
        <v>2080167</v>
      </c>
      <c r="F265" s="29">
        <v>95</v>
      </c>
      <c r="G265" s="192" t="s">
        <v>559</v>
      </c>
      <c r="H265" s="103">
        <v>37</v>
      </c>
      <c r="I265" s="201">
        <v>1035196</v>
      </c>
    </row>
    <row r="266" spans="1:9" s="28" customFormat="1" ht="11.25" customHeight="1">
      <c r="A266" s="24"/>
      <c r="B266" s="180"/>
      <c r="C266" s="180" t="s">
        <v>233</v>
      </c>
      <c r="D266" s="110">
        <v>2269.5401234567903</v>
      </c>
      <c r="E266" s="191">
        <v>1432009</v>
      </c>
      <c r="F266" s="191">
        <v>100</v>
      </c>
      <c r="G266" s="203" t="s">
        <v>560</v>
      </c>
      <c r="H266" s="110">
        <v>36</v>
      </c>
      <c r="I266" s="202">
        <v>710666</v>
      </c>
    </row>
    <row r="267" spans="1:9" s="28" customFormat="1" ht="11.25" customHeight="1">
      <c r="A267" s="448"/>
      <c r="B267" s="448"/>
      <c r="C267" s="448"/>
      <c r="D267" s="448"/>
      <c r="E267" s="448"/>
      <c r="F267" s="448"/>
      <c r="G267" s="448"/>
      <c r="H267" s="448"/>
      <c r="I267" s="448"/>
    </row>
    <row r="268" spans="1:9" s="24" customFormat="1" ht="11.25" customHeight="1">
      <c r="A268" s="438" t="s">
        <v>234</v>
      </c>
      <c r="B268" s="438"/>
      <c r="C268" s="438"/>
      <c r="D268" s="21">
        <v>2175.3104089219332</v>
      </c>
      <c r="E268" s="21">
        <v>10848804</v>
      </c>
      <c r="F268" s="21">
        <v>100</v>
      </c>
      <c r="G268" s="23" t="s">
        <v>335</v>
      </c>
      <c r="H268" s="21" t="s">
        <v>335</v>
      </c>
      <c r="I268" s="21">
        <f>SUM(I269:I285)</f>
        <v>2718289</v>
      </c>
    </row>
    <row r="269" spans="1:9" s="28" customFormat="1" ht="11.25" customHeight="1">
      <c r="A269" s="24"/>
      <c r="B269" s="180"/>
      <c r="C269" s="81" t="s">
        <v>283</v>
      </c>
      <c r="D269" s="103">
        <v>2056.608519269777</v>
      </c>
      <c r="E269" s="103">
        <v>759972</v>
      </c>
      <c r="F269" s="29">
        <v>100</v>
      </c>
      <c r="G269" s="192" t="s">
        <v>561</v>
      </c>
      <c r="H269" s="103">
        <v>28</v>
      </c>
      <c r="I269" s="103">
        <v>251642</v>
      </c>
    </row>
    <row r="270" spans="1:9" s="28" customFormat="1" ht="11.25" customHeight="1">
      <c r="A270" s="24"/>
      <c r="B270" s="180"/>
      <c r="C270" s="81" t="s">
        <v>284</v>
      </c>
      <c r="D270" s="103">
        <v>2751.1447368421054</v>
      </c>
      <c r="E270" s="103">
        <v>457925</v>
      </c>
      <c r="F270" s="29">
        <v>100</v>
      </c>
      <c r="G270" s="192" t="s">
        <v>562</v>
      </c>
      <c r="H270" s="103">
        <v>28</v>
      </c>
      <c r="I270" s="103">
        <v>5839</v>
      </c>
    </row>
    <row r="271" spans="1:9" s="28" customFormat="1" ht="11.25" customHeight="1">
      <c r="A271" s="24"/>
      <c r="B271" s="180"/>
      <c r="C271" s="81" t="s">
        <v>563</v>
      </c>
      <c r="D271" s="103">
        <v>2028.4444444444443</v>
      </c>
      <c r="E271" s="103">
        <v>238350</v>
      </c>
      <c r="F271" s="29">
        <v>100</v>
      </c>
      <c r="G271" s="192" t="s">
        <v>564</v>
      </c>
      <c r="H271" s="103">
        <v>20</v>
      </c>
      <c r="I271" s="201">
        <v>37746</v>
      </c>
    </row>
    <row r="272" spans="1:9" s="28" customFormat="1" ht="11.25" customHeight="1">
      <c r="A272" s="24"/>
      <c r="B272" s="180"/>
      <c r="C272" s="81" t="s">
        <v>565</v>
      </c>
      <c r="D272" s="103">
        <v>2463.137299771167</v>
      </c>
      <c r="E272" s="103">
        <v>706975</v>
      </c>
      <c r="F272" s="29">
        <v>100</v>
      </c>
      <c r="G272" s="192" t="s">
        <v>566</v>
      </c>
      <c r="H272" s="103">
        <v>36</v>
      </c>
      <c r="I272" s="201">
        <v>271044</v>
      </c>
    </row>
    <row r="273" spans="1:9" s="28" customFormat="1" ht="11.25" customHeight="1">
      <c r="A273" s="24"/>
      <c r="B273" s="180"/>
      <c r="C273" s="81" t="s">
        <v>567</v>
      </c>
      <c r="D273" s="103">
        <v>2066.225352112676</v>
      </c>
      <c r="E273" s="103">
        <v>912954</v>
      </c>
      <c r="F273" s="29">
        <v>100</v>
      </c>
      <c r="G273" s="192" t="s">
        <v>568</v>
      </c>
      <c r="H273" s="103">
        <v>30</v>
      </c>
      <c r="I273" s="201">
        <v>175221</v>
      </c>
    </row>
    <row r="274" spans="1:9" s="28" customFormat="1" ht="11.25" customHeight="1">
      <c r="A274" s="24"/>
      <c r="B274" s="180"/>
      <c r="C274" s="81" t="s">
        <v>285</v>
      </c>
      <c r="D274" s="103">
        <v>4844.395348837209</v>
      </c>
      <c r="E274" s="103">
        <v>307695</v>
      </c>
      <c r="F274" s="29">
        <v>100</v>
      </c>
      <c r="G274" s="192" t="s">
        <v>569</v>
      </c>
      <c r="H274" s="103">
        <v>40</v>
      </c>
      <c r="I274" s="103">
        <v>-7556</v>
      </c>
    </row>
    <row r="275" spans="1:9" s="28" customFormat="1" ht="11.25" customHeight="1">
      <c r="A275" s="24"/>
      <c r="B275" s="180"/>
      <c r="C275" s="81" t="s">
        <v>570</v>
      </c>
      <c r="D275" s="103">
        <v>1899.7272727272727</v>
      </c>
      <c r="E275" s="103">
        <v>121040</v>
      </c>
      <c r="F275" s="29">
        <v>100</v>
      </c>
      <c r="G275" s="192" t="s">
        <v>571</v>
      </c>
      <c r="H275" s="103">
        <v>20</v>
      </c>
      <c r="I275" s="201">
        <v>8867</v>
      </c>
    </row>
    <row r="276" spans="1:9" s="28" customFormat="1" ht="11.25" customHeight="1">
      <c r="A276" s="24"/>
      <c r="B276" s="180"/>
      <c r="C276" s="81" t="s">
        <v>572</v>
      </c>
      <c r="D276" s="103">
        <v>2068.645614035088</v>
      </c>
      <c r="E276" s="103">
        <v>736297</v>
      </c>
      <c r="F276" s="29">
        <v>100</v>
      </c>
      <c r="G276" s="192" t="s">
        <v>573</v>
      </c>
      <c r="H276" s="103">
        <v>25</v>
      </c>
      <c r="I276" s="201">
        <v>163918</v>
      </c>
    </row>
    <row r="277" spans="1:9" s="28" customFormat="1" ht="11.25" customHeight="1">
      <c r="A277" s="24"/>
      <c r="B277" s="180"/>
      <c r="C277" s="81" t="s">
        <v>574</v>
      </c>
      <c r="D277" s="103">
        <v>1942.25</v>
      </c>
      <c r="E277" s="103">
        <v>180517</v>
      </c>
      <c r="F277" s="29">
        <v>100</v>
      </c>
      <c r="G277" s="192" t="s">
        <v>575</v>
      </c>
      <c r="H277" s="103">
        <v>25</v>
      </c>
      <c r="I277" s="201">
        <v>57242</v>
      </c>
    </row>
    <row r="278" spans="1:9" s="28" customFormat="1" ht="11.25" customHeight="1">
      <c r="A278" s="24"/>
      <c r="B278" s="180"/>
      <c r="C278" s="81" t="s">
        <v>237</v>
      </c>
      <c r="D278" s="103">
        <v>2082.8166666666666</v>
      </c>
      <c r="E278" s="103">
        <v>528703</v>
      </c>
      <c r="F278" s="29">
        <v>100</v>
      </c>
      <c r="G278" s="192" t="s">
        <v>576</v>
      </c>
      <c r="H278" s="103">
        <v>30</v>
      </c>
      <c r="I278" s="201">
        <v>177634</v>
      </c>
    </row>
    <row r="279" spans="1:9" s="28" customFormat="1" ht="11.25" customHeight="1">
      <c r="A279" s="24"/>
      <c r="B279" s="180"/>
      <c r="C279" s="81" t="s">
        <v>238</v>
      </c>
      <c r="D279" s="103">
        <v>2080.9701372074255</v>
      </c>
      <c r="E279" s="103">
        <v>1766730</v>
      </c>
      <c r="F279" s="29">
        <v>100</v>
      </c>
      <c r="G279" s="192" t="s">
        <v>577</v>
      </c>
      <c r="H279" s="103">
        <v>34</v>
      </c>
      <c r="I279" s="201">
        <v>722089</v>
      </c>
    </row>
    <row r="280" spans="1:9" s="28" customFormat="1" ht="11.25" customHeight="1">
      <c r="A280" s="24"/>
      <c r="B280" s="180"/>
      <c r="C280" s="81" t="s">
        <v>578</v>
      </c>
      <c r="D280" s="103">
        <v>1851.5961538461538</v>
      </c>
      <c r="E280" s="103">
        <v>115843</v>
      </c>
      <c r="F280" s="29">
        <v>100</v>
      </c>
      <c r="G280" s="192" t="s">
        <v>579</v>
      </c>
      <c r="H280" s="103">
        <v>27</v>
      </c>
      <c r="I280" s="201">
        <v>19437</v>
      </c>
    </row>
    <row r="281" spans="1:9" s="28" customFormat="1" ht="11.25" customHeight="1">
      <c r="A281" s="24"/>
      <c r="B281" s="180"/>
      <c r="C281" s="81" t="s">
        <v>286</v>
      </c>
      <c r="D281" s="103">
        <v>2213.565269461078</v>
      </c>
      <c r="E281" s="103">
        <v>1953550</v>
      </c>
      <c r="F281" s="29">
        <v>100</v>
      </c>
      <c r="G281" s="192" t="s">
        <v>580</v>
      </c>
      <c r="H281" s="103">
        <v>32</v>
      </c>
      <c r="I281" s="103">
        <v>188435</v>
      </c>
    </row>
    <row r="282" spans="1:9" s="28" customFormat="1" ht="11.25" customHeight="1">
      <c r="A282" s="24"/>
      <c r="B282" s="180"/>
      <c r="C282" s="81" t="s">
        <v>581</v>
      </c>
      <c r="D282" s="103">
        <v>2187.0533333333333</v>
      </c>
      <c r="E282" s="103">
        <v>546337</v>
      </c>
      <c r="F282" s="29">
        <v>100</v>
      </c>
      <c r="G282" s="192" t="s">
        <v>582</v>
      </c>
      <c r="H282" s="103">
        <v>22</v>
      </c>
      <c r="I282" s="201">
        <v>190184</v>
      </c>
    </row>
    <row r="283" spans="1:9" s="28" customFormat="1" ht="11.25" customHeight="1">
      <c r="A283" s="24"/>
      <c r="B283" s="180"/>
      <c r="C283" s="81" t="s">
        <v>583</v>
      </c>
      <c r="D283" s="103">
        <v>2133.6315789473683</v>
      </c>
      <c r="E283" s="103">
        <v>269958</v>
      </c>
      <c r="F283" s="29">
        <v>100</v>
      </c>
      <c r="G283" s="192" t="s">
        <v>584</v>
      </c>
      <c r="H283" s="103">
        <v>25</v>
      </c>
      <c r="I283" s="201">
        <v>133487</v>
      </c>
    </row>
    <row r="284" spans="1:9" s="28" customFormat="1" ht="11.25" customHeight="1">
      <c r="A284" s="24"/>
      <c r="B284" s="180"/>
      <c r="C284" s="81" t="s">
        <v>239</v>
      </c>
      <c r="D284" s="103">
        <v>2125.42774566474</v>
      </c>
      <c r="E284" s="103">
        <v>651996</v>
      </c>
      <c r="F284" s="29">
        <v>100</v>
      </c>
      <c r="G284" s="192" t="s">
        <v>585</v>
      </c>
      <c r="H284" s="103">
        <v>31</v>
      </c>
      <c r="I284" s="201">
        <v>140439</v>
      </c>
    </row>
    <row r="285" spans="1:9" s="28" customFormat="1" ht="11.25" customHeight="1">
      <c r="A285" s="24"/>
      <c r="B285" s="180"/>
      <c r="C285" s="180" t="s">
        <v>287</v>
      </c>
      <c r="D285" s="110">
        <v>2318.5729537366547</v>
      </c>
      <c r="E285" s="191">
        <v>593964</v>
      </c>
      <c r="F285" s="191">
        <v>100</v>
      </c>
      <c r="G285" s="203" t="s">
        <v>586</v>
      </c>
      <c r="H285" s="110">
        <v>34</v>
      </c>
      <c r="I285" s="110">
        <v>182621</v>
      </c>
    </row>
    <row r="286" spans="1:9" s="28" customFormat="1" ht="11.25" customHeight="1">
      <c r="A286" s="448"/>
      <c r="B286" s="448"/>
      <c r="C286" s="448"/>
      <c r="D286" s="448"/>
      <c r="E286" s="448"/>
      <c r="F286" s="448"/>
      <c r="G286" s="448"/>
      <c r="H286" s="448"/>
      <c r="I286" s="448"/>
    </row>
    <row r="287" spans="1:9" s="24" customFormat="1" ht="11.25" customHeight="1">
      <c r="A287" s="438" t="s">
        <v>240</v>
      </c>
      <c r="B287" s="438"/>
      <c r="C287" s="438"/>
      <c r="D287" s="21">
        <v>2208.164370888158</v>
      </c>
      <c r="E287" s="21">
        <v>19527407</v>
      </c>
      <c r="F287" s="21">
        <v>97.94</v>
      </c>
      <c r="G287" s="23" t="s">
        <v>335</v>
      </c>
      <c r="H287" s="21" t="s">
        <v>335</v>
      </c>
      <c r="I287" s="21">
        <f>SUM(I288:I308)</f>
        <v>4915503</v>
      </c>
    </row>
    <row r="288" spans="1:9" s="28" customFormat="1" ht="11.25" customHeight="1">
      <c r="A288" s="24"/>
      <c r="B288" s="180"/>
      <c r="C288" s="81" t="s">
        <v>241</v>
      </c>
      <c r="D288" s="103">
        <v>2218.737132352941</v>
      </c>
      <c r="E288" s="103">
        <v>4610790</v>
      </c>
      <c r="F288" s="29">
        <v>100</v>
      </c>
      <c r="G288" s="192" t="s">
        <v>587</v>
      </c>
      <c r="H288" s="103">
        <v>30</v>
      </c>
      <c r="I288" s="103">
        <v>352182</v>
      </c>
    </row>
    <row r="289" spans="1:9" s="28" customFormat="1" ht="11.25" customHeight="1">
      <c r="A289" s="24"/>
      <c r="B289" s="180"/>
      <c r="C289" s="81" t="s">
        <v>242</v>
      </c>
      <c r="D289" s="103">
        <v>2602.3818181818183</v>
      </c>
      <c r="E289" s="103">
        <v>170920</v>
      </c>
      <c r="F289" s="29">
        <v>100</v>
      </c>
      <c r="G289" s="192" t="s">
        <v>588</v>
      </c>
      <c r="H289" s="103">
        <v>32</v>
      </c>
      <c r="I289" s="201">
        <v>80820</v>
      </c>
    </row>
    <row r="290" spans="1:9" s="28" customFormat="1" ht="11.25" customHeight="1">
      <c r="A290" s="24"/>
      <c r="B290" s="180"/>
      <c r="C290" s="81" t="s">
        <v>243</v>
      </c>
      <c r="D290" s="103">
        <v>3201.109589041096</v>
      </c>
      <c r="E290" s="103">
        <v>329715</v>
      </c>
      <c r="F290" s="29">
        <v>100</v>
      </c>
      <c r="G290" s="192" t="s">
        <v>589</v>
      </c>
      <c r="H290" s="103">
        <v>31</v>
      </c>
      <c r="I290" s="103">
        <v>-87</v>
      </c>
    </row>
    <row r="291" spans="1:9" s="28" customFormat="1" ht="11.25" customHeight="1">
      <c r="A291" s="24"/>
      <c r="B291" s="180"/>
      <c r="C291" s="81" t="s">
        <v>244</v>
      </c>
      <c r="D291" s="103">
        <v>2360.498530852106</v>
      </c>
      <c r="E291" s="103">
        <v>2171985</v>
      </c>
      <c r="F291" s="29">
        <v>95</v>
      </c>
      <c r="G291" s="192" t="s">
        <v>590</v>
      </c>
      <c r="H291" s="103">
        <v>39</v>
      </c>
      <c r="I291" s="201">
        <v>192080</v>
      </c>
    </row>
    <row r="292" spans="1:9" s="28" customFormat="1" ht="11.25" customHeight="1">
      <c r="A292" s="24"/>
      <c r="B292" s="180"/>
      <c r="C292" s="81" t="s">
        <v>313</v>
      </c>
      <c r="D292" s="103">
        <v>2290.490909090909</v>
      </c>
      <c r="E292" s="103">
        <v>308912</v>
      </c>
      <c r="F292" s="29">
        <v>100</v>
      </c>
      <c r="G292" s="192" t="s">
        <v>591</v>
      </c>
      <c r="H292" s="103">
        <v>22</v>
      </c>
      <c r="I292" s="201">
        <v>45324</v>
      </c>
    </row>
    <row r="293" spans="1:9" s="28" customFormat="1" ht="11.25" customHeight="1">
      <c r="A293" s="24"/>
      <c r="B293" s="180"/>
      <c r="C293" s="81" t="s">
        <v>245</v>
      </c>
      <c r="D293" s="103">
        <v>2436.8695652173915</v>
      </c>
      <c r="E293" s="103">
        <v>306640</v>
      </c>
      <c r="F293" s="29">
        <v>100</v>
      </c>
      <c r="G293" s="192" t="s">
        <v>592</v>
      </c>
      <c r="H293" s="103">
        <v>19</v>
      </c>
      <c r="I293" s="201">
        <v>11023</v>
      </c>
    </row>
    <row r="294" spans="1:9" s="28" customFormat="1" ht="11.25" customHeight="1">
      <c r="A294" s="24"/>
      <c r="B294" s="180"/>
      <c r="C294" s="81" t="s">
        <v>246</v>
      </c>
      <c r="D294" s="103">
        <v>4401.288461538462</v>
      </c>
      <c r="E294" s="103">
        <v>417905</v>
      </c>
      <c r="F294" s="29">
        <v>100</v>
      </c>
      <c r="G294" s="192" t="s">
        <v>593</v>
      </c>
      <c r="H294" s="103">
        <v>51</v>
      </c>
      <c r="I294" s="201">
        <v>-11328</v>
      </c>
    </row>
    <row r="295" spans="1:9" s="28" customFormat="1" ht="11.25" customHeight="1">
      <c r="A295" s="24"/>
      <c r="B295" s="180"/>
      <c r="C295" s="81" t="s">
        <v>247</v>
      </c>
      <c r="D295" s="103">
        <v>2140.440860215054</v>
      </c>
      <c r="E295" s="103">
        <v>210098</v>
      </c>
      <c r="F295" s="29">
        <v>100</v>
      </c>
      <c r="G295" s="192" t="s">
        <v>594</v>
      </c>
      <c r="H295" s="103">
        <v>23</v>
      </c>
      <c r="I295" s="201">
        <v>87551</v>
      </c>
    </row>
    <row r="296" spans="1:9" s="28" customFormat="1" ht="11.25" customHeight="1">
      <c r="A296" s="24"/>
      <c r="B296" s="180"/>
      <c r="C296" s="81" t="s">
        <v>314</v>
      </c>
      <c r="D296" s="103">
        <v>2144.3030303030305</v>
      </c>
      <c r="E296" s="103">
        <v>742956</v>
      </c>
      <c r="F296" s="29">
        <v>100</v>
      </c>
      <c r="G296" s="192" t="s">
        <v>595</v>
      </c>
      <c r="H296" s="103">
        <v>33</v>
      </c>
      <c r="I296" s="201">
        <v>169184</v>
      </c>
    </row>
    <row r="297" spans="1:9" s="28" customFormat="1" ht="11.25" customHeight="1">
      <c r="A297" s="24"/>
      <c r="B297" s="180"/>
      <c r="C297" s="81" t="s">
        <v>248</v>
      </c>
      <c r="D297" s="103">
        <v>2254.456575682382</v>
      </c>
      <c r="E297" s="103">
        <v>569859</v>
      </c>
      <c r="F297" s="29">
        <v>95</v>
      </c>
      <c r="G297" s="192" t="s">
        <v>514</v>
      </c>
      <c r="H297" s="103">
        <v>31</v>
      </c>
      <c r="I297" s="201">
        <v>406215</v>
      </c>
    </row>
    <row r="298" spans="1:9" s="28" customFormat="1" ht="11.25" customHeight="1">
      <c r="A298" s="24"/>
      <c r="B298" s="180"/>
      <c r="C298" s="81" t="s">
        <v>249</v>
      </c>
      <c r="D298" s="103">
        <v>2104.1242603550295</v>
      </c>
      <c r="E298" s="103">
        <v>423935</v>
      </c>
      <c r="F298" s="29">
        <v>75</v>
      </c>
      <c r="G298" s="192" t="s">
        <v>596</v>
      </c>
      <c r="H298" s="103">
        <v>32</v>
      </c>
      <c r="I298" s="103">
        <v>0</v>
      </c>
    </row>
    <row r="299" spans="1:9" s="28" customFormat="1" ht="11.25" customHeight="1">
      <c r="A299" s="24"/>
      <c r="B299" s="180"/>
      <c r="C299" s="81" t="s">
        <v>250</v>
      </c>
      <c r="D299" s="103">
        <v>2168.9632731958764</v>
      </c>
      <c r="E299" s="103">
        <v>2252080</v>
      </c>
      <c r="F299" s="29">
        <v>100</v>
      </c>
      <c r="G299" s="192" t="s">
        <v>597</v>
      </c>
      <c r="H299" s="103">
        <v>38</v>
      </c>
      <c r="I299" s="201">
        <v>917513</v>
      </c>
    </row>
    <row r="300" spans="1:9" s="28" customFormat="1" ht="11.25" customHeight="1">
      <c r="A300" s="24"/>
      <c r="B300" s="180"/>
      <c r="C300" s="81" t="s">
        <v>251</v>
      </c>
      <c r="D300" s="103">
        <v>2225.744680851064</v>
      </c>
      <c r="E300" s="103">
        <v>1633780</v>
      </c>
      <c r="F300" s="29">
        <v>100</v>
      </c>
      <c r="G300" s="192" t="s">
        <v>598</v>
      </c>
      <c r="H300" s="103">
        <v>33</v>
      </c>
      <c r="I300" s="201">
        <v>744921</v>
      </c>
    </row>
    <row r="301" spans="1:9" s="28" customFormat="1" ht="11.25" customHeight="1">
      <c r="A301" s="24"/>
      <c r="B301" s="180"/>
      <c r="C301" s="81" t="s">
        <v>252</v>
      </c>
      <c r="D301" s="103">
        <v>1983.1269349845202</v>
      </c>
      <c r="E301" s="103">
        <v>305436</v>
      </c>
      <c r="F301" s="29">
        <v>95</v>
      </c>
      <c r="G301" s="192" t="s">
        <v>599</v>
      </c>
      <c r="H301" s="103">
        <v>35</v>
      </c>
      <c r="I301" s="201">
        <v>292901</v>
      </c>
    </row>
    <row r="302" spans="1:9" s="28" customFormat="1" ht="11.25" customHeight="1">
      <c r="A302" s="24"/>
      <c r="B302" s="180"/>
      <c r="C302" s="81" t="s">
        <v>253</v>
      </c>
      <c r="D302" s="103">
        <v>1809.2475247524753</v>
      </c>
      <c r="E302" s="103">
        <v>125302</v>
      </c>
      <c r="F302" s="29">
        <v>90</v>
      </c>
      <c r="G302" s="192" t="s">
        <v>600</v>
      </c>
      <c r="H302" s="103">
        <v>48</v>
      </c>
      <c r="I302" s="201">
        <v>9080</v>
      </c>
    </row>
    <row r="303" spans="1:9" s="28" customFormat="1" ht="11.25" customHeight="1">
      <c r="A303" s="24"/>
      <c r="B303" s="180"/>
      <c r="C303" s="81" t="s">
        <v>254</v>
      </c>
      <c r="D303" s="103">
        <v>2311.497252747253</v>
      </c>
      <c r="E303" s="103">
        <v>658762</v>
      </c>
      <c r="F303" s="29">
        <v>100</v>
      </c>
      <c r="G303" s="192" t="s">
        <v>601</v>
      </c>
      <c r="H303" s="103">
        <v>32</v>
      </c>
      <c r="I303" s="201">
        <v>360720</v>
      </c>
    </row>
    <row r="304" spans="1:9" s="28" customFormat="1" ht="11.25" customHeight="1">
      <c r="A304" s="24"/>
      <c r="B304" s="180"/>
      <c r="C304" s="81" t="s">
        <v>255</v>
      </c>
      <c r="D304" s="103">
        <v>2188.5674300254454</v>
      </c>
      <c r="E304" s="103">
        <v>860246</v>
      </c>
      <c r="F304" s="29">
        <v>100</v>
      </c>
      <c r="G304" s="192" t="s">
        <v>602</v>
      </c>
      <c r="H304" s="103">
        <v>37</v>
      </c>
      <c r="I304" s="201">
        <v>680926</v>
      </c>
    </row>
    <row r="305" spans="1:9" s="28" customFormat="1" ht="11.25" customHeight="1">
      <c r="A305" s="24"/>
      <c r="B305" s="180"/>
      <c r="C305" s="81" t="s">
        <v>256</v>
      </c>
      <c r="D305" s="103">
        <v>1802.6298850574713</v>
      </c>
      <c r="E305" s="103">
        <v>812412</v>
      </c>
      <c r="F305" s="29">
        <v>90</v>
      </c>
      <c r="G305" s="192" t="s">
        <v>603</v>
      </c>
      <c r="H305" s="103">
        <v>32</v>
      </c>
      <c r="I305" s="103">
        <v>144066</v>
      </c>
    </row>
    <row r="306" spans="1:9" s="28" customFormat="1" ht="11.25" customHeight="1">
      <c r="A306" s="24"/>
      <c r="B306" s="180"/>
      <c r="C306" s="81" t="s">
        <v>257</v>
      </c>
      <c r="D306" s="103">
        <v>2115.051674641148</v>
      </c>
      <c r="E306" s="103">
        <v>2005980</v>
      </c>
      <c r="F306" s="29">
        <v>100</v>
      </c>
      <c r="G306" s="192" t="s">
        <v>604</v>
      </c>
      <c r="H306" s="103">
        <v>34</v>
      </c>
      <c r="I306" s="103">
        <v>401280</v>
      </c>
    </row>
    <row r="307" spans="1:9" s="28" customFormat="1" ht="11.25" customHeight="1">
      <c r="A307" s="24"/>
      <c r="B307" s="180"/>
      <c r="C307" s="81" t="s">
        <v>315</v>
      </c>
      <c r="D307" s="103">
        <v>2732.8035714285716</v>
      </c>
      <c r="E307" s="103">
        <v>220247</v>
      </c>
      <c r="F307" s="29">
        <v>100</v>
      </c>
      <c r="G307" s="192" t="s">
        <v>605</v>
      </c>
      <c r="H307" s="103">
        <v>20</v>
      </c>
      <c r="I307" s="201">
        <v>12235</v>
      </c>
    </row>
    <row r="308" spans="1:9" s="28" customFormat="1" ht="11.25" customHeight="1">
      <c r="A308" s="24"/>
      <c r="B308" s="180"/>
      <c r="C308" s="180" t="s">
        <v>258</v>
      </c>
      <c r="D308" s="110">
        <v>2105.5263157894738</v>
      </c>
      <c r="E308" s="191">
        <v>389446</v>
      </c>
      <c r="F308" s="191">
        <v>100</v>
      </c>
      <c r="G308" s="203" t="s">
        <v>606</v>
      </c>
      <c r="H308" s="110">
        <v>21</v>
      </c>
      <c r="I308" s="202">
        <v>18897</v>
      </c>
    </row>
    <row r="309" spans="1:9" s="28" customFormat="1" ht="11.25" customHeight="1">
      <c r="A309" s="469"/>
      <c r="B309" s="469"/>
      <c r="C309" s="469"/>
      <c r="D309" s="469"/>
      <c r="E309" s="469"/>
      <c r="F309" s="469"/>
      <c r="G309" s="469"/>
      <c r="H309" s="469"/>
      <c r="I309" s="469"/>
    </row>
    <row r="310" spans="1:9" s="28" customFormat="1" ht="11.25" customHeight="1">
      <c r="A310" s="469"/>
      <c r="B310" s="469"/>
      <c r="C310" s="469"/>
      <c r="D310" s="469"/>
      <c r="E310" s="469"/>
      <c r="F310" s="469"/>
      <c r="G310" s="469"/>
      <c r="H310" s="469"/>
      <c r="I310" s="469"/>
    </row>
    <row r="311" spans="1:9" s="28" customFormat="1" ht="11.25" customHeight="1">
      <c r="A311" s="448" t="s">
        <v>304</v>
      </c>
      <c r="B311" s="448"/>
      <c r="C311" s="448"/>
      <c r="D311" s="448"/>
      <c r="E311" s="448"/>
      <c r="F311" s="448"/>
      <c r="G311" s="448"/>
      <c r="H311" s="448"/>
      <c r="I311" s="448"/>
    </row>
    <row r="312" spans="1:9" s="28" customFormat="1" ht="11.25" customHeight="1">
      <c r="A312" s="24"/>
      <c r="B312" s="180"/>
      <c r="C312" s="81" t="s">
        <v>260</v>
      </c>
      <c r="D312" s="29">
        <v>3103.745039640026</v>
      </c>
      <c r="E312" s="103">
        <v>118591609</v>
      </c>
      <c r="F312" s="29">
        <v>85.73</v>
      </c>
      <c r="G312" s="29" t="s">
        <v>19</v>
      </c>
      <c r="H312" s="29" t="s">
        <v>19</v>
      </c>
      <c r="I312" s="29">
        <f>SUM(I57:I83)</f>
        <v>1172963</v>
      </c>
    </row>
    <row r="313" spans="1:9" s="28" customFormat="1" ht="11.25" customHeight="1">
      <c r="A313" s="24"/>
      <c r="B313" s="180"/>
      <c r="C313" s="81" t="s">
        <v>261</v>
      </c>
      <c r="D313" s="29">
        <v>4058.2541905466196</v>
      </c>
      <c r="E313" s="103">
        <v>410504835</v>
      </c>
      <c r="F313" s="29">
        <v>77.08</v>
      </c>
      <c r="G313" s="29" t="s">
        <v>19</v>
      </c>
      <c r="H313" s="29" t="s">
        <v>19</v>
      </c>
      <c r="I313" s="29">
        <f>SUM(I86:I171)</f>
        <v>-31665969</v>
      </c>
    </row>
    <row r="314" spans="1:9" s="28" customFormat="1" ht="11.25" customHeight="1">
      <c r="A314" s="24"/>
      <c r="B314" s="180"/>
      <c r="C314" s="81" t="s">
        <v>262</v>
      </c>
      <c r="D314" s="29">
        <v>2958.7396080046683</v>
      </c>
      <c r="E314" s="103">
        <v>143456564</v>
      </c>
      <c r="F314" s="29">
        <v>81.94</v>
      </c>
      <c r="G314" s="29" t="s">
        <v>19</v>
      </c>
      <c r="H314" s="29" t="s">
        <v>19</v>
      </c>
      <c r="I314" s="29">
        <f>SUM(I174:I213)</f>
        <v>2974479</v>
      </c>
    </row>
    <row r="315" spans="1:9" s="28" customFormat="1" ht="11.25" customHeight="1">
      <c r="A315" s="24"/>
      <c r="B315" s="180"/>
      <c r="C315" s="81" t="s">
        <v>263</v>
      </c>
      <c r="D315" s="29">
        <v>2241.8161040787622</v>
      </c>
      <c r="E315" s="103">
        <v>15050987</v>
      </c>
      <c r="F315" s="29">
        <v>99.84</v>
      </c>
      <c r="G315" s="29" t="s">
        <v>19</v>
      </c>
      <c r="H315" s="29" t="s">
        <v>19</v>
      </c>
      <c r="I315" s="29">
        <f>SUM(I216:I237)</f>
        <v>3154100</v>
      </c>
    </row>
    <row r="316" spans="1:9" s="28" customFormat="1" ht="11.25" customHeight="1">
      <c r="A316" s="24"/>
      <c r="B316" s="180"/>
      <c r="C316" s="81" t="s">
        <v>264</v>
      </c>
      <c r="D316" s="29">
        <v>2323.698622466122</v>
      </c>
      <c r="E316" s="103">
        <v>91439964</v>
      </c>
      <c r="F316" s="29">
        <v>92.38</v>
      </c>
      <c r="G316" s="29" t="s">
        <v>19</v>
      </c>
      <c r="H316" s="29" t="s">
        <v>19</v>
      </c>
      <c r="I316" s="29">
        <f>SUM(I240:I258)</f>
        <v>9873855</v>
      </c>
    </row>
    <row r="317" spans="1:9" s="28" customFormat="1" ht="11.25" customHeight="1">
      <c r="A317" s="24"/>
      <c r="B317" s="180"/>
      <c r="C317" s="81" t="s">
        <v>265</v>
      </c>
      <c r="D317" s="29">
        <v>2165.9149482330795</v>
      </c>
      <c r="E317" s="103">
        <v>17902765</v>
      </c>
      <c r="F317" s="29">
        <v>99.36</v>
      </c>
      <c r="G317" s="29" t="s">
        <v>19</v>
      </c>
      <c r="H317" s="29" t="s">
        <v>19</v>
      </c>
      <c r="I317" s="29">
        <f>SUM(I261:I266)</f>
        <v>6711803</v>
      </c>
    </row>
    <row r="318" spans="1:9" s="28" customFormat="1" ht="11.25" customHeight="1">
      <c r="A318" s="24"/>
      <c r="B318" s="180"/>
      <c r="C318" s="81" t="s">
        <v>266</v>
      </c>
      <c r="D318" s="29">
        <v>2175.3104089219332</v>
      </c>
      <c r="E318" s="103">
        <v>10848804</v>
      </c>
      <c r="F318" s="29">
        <v>100</v>
      </c>
      <c r="G318" s="29" t="s">
        <v>19</v>
      </c>
      <c r="H318" s="29" t="s">
        <v>19</v>
      </c>
      <c r="I318" s="29">
        <f>SUM(I269:I285)</f>
        <v>2718289</v>
      </c>
    </row>
    <row r="319" spans="1:9" s="28" customFormat="1" ht="11.25" customHeight="1">
      <c r="A319" s="24"/>
      <c r="B319" s="180"/>
      <c r="C319" s="81" t="s">
        <v>267</v>
      </c>
      <c r="D319" s="29">
        <v>2208.164370888158</v>
      </c>
      <c r="E319" s="103">
        <v>19527407</v>
      </c>
      <c r="F319" s="29">
        <v>97.94</v>
      </c>
      <c r="G319" s="29" t="s">
        <v>19</v>
      </c>
      <c r="H319" s="29" t="s">
        <v>19</v>
      </c>
      <c r="I319" s="29">
        <f>SUM(I288:I308)</f>
        <v>4915503</v>
      </c>
    </row>
    <row r="320" spans="1:9" s="28" customFormat="1" ht="11.25" customHeight="1">
      <c r="A320" s="24"/>
      <c r="B320" s="180"/>
      <c r="C320" s="182" t="s">
        <v>296</v>
      </c>
      <c r="D320" s="204">
        <v>3267.4818680261637</v>
      </c>
      <c r="E320" s="18">
        <v>827322935</v>
      </c>
      <c r="F320" s="204">
        <v>81.71</v>
      </c>
      <c r="G320" s="205">
        <v>100</v>
      </c>
      <c r="H320" s="204" t="s">
        <v>19</v>
      </c>
      <c r="I320" s="204">
        <f>SUM(I312:I319)</f>
        <v>-144977</v>
      </c>
    </row>
    <row r="321" spans="1:9" s="28" customFormat="1" ht="11.25" customHeight="1">
      <c r="A321" s="469"/>
      <c r="B321" s="469"/>
      <c r="C321" s="469"/>
      <c r="D321" s="469"/>
      <c r="E321" s="469"/>
      <c r="F321" s="469"/>
      <c r="G321" s="469"/>
      <c r="H321" s="469"/>
      <c r="I321" s="469"/>
    </row>
    <row r="322" spans="1:9" s="28" customFormat="1" ht="11.25" customHeight="1">
      <c r="A322" s="448" t="s">
        <v>268</v>
      </c>
      <c r="B322" s="448"/>
      <c r="C322" s="448"/>
      <c r="D322" s="448"/>
      <c r="E322" s="448"/>
      <c r="F322" s="448"/>
      <c r="G322" s="448"/>
      <c r="H322" s="448"/>
      <c r="I322" s="448"/>
    </row>
    <row r="323" spans="1:9" s="28" customFormat="1" ht="11.25" customHeight="1">
      <c r="A323" s="24"/>
      <c r="B323" s="180"/>
      <c r="C323" s="81" t="s">
        <v>264</v>
      </c>
      <c r="D323" s="29">
        <v>2322.0104531865013</v>
      </c>
      <c r="E323" s="103">
        <v>95076915</v>
      </c>
      <c r="F323" s="29" t="s">
        <v>19</v>
      </c>
      <c r="G323" s="29" t="s">
        <v>19</v>
      </c>
      <c r="H323" s="29" t="s">
        <v>19</v>
      </c>
      <c r="I323" s="29">
        <f>I240+I241+I242+I243+I244+I245+I246+I247+I249+I252+I253+I256+I258+I262+I181+I254</f>
        <v>10306017</v>
      </c>
    </row>
    <row r="324" spans="1:9" s="28" customFormat="1" ht="11.25" customHeight="1">
      <c r="A324" s="24"/>
      <c r="B324" s="180"/>
      <c r="C324" s="81" t="s">
        <v>269</v>
      </c>
      <c r="D324" s="29">
        <v>3130.750355883577</v>
      </c>
      <c r="E324" s="103">
        <v>116331066</v>
      </c>
      <c r="F324" s="29" t="s">
        <v>19</v>
      </c>
      <c r="G324" s="29" t="s">
        <v>19</v>
      </c>
      <c r="H324" s="29" t="s">
        <v>19</v>
      </c>
      <c r="I324" s="29">
        <f>I57+I58+I59+I63+I65+I66+I67+I68+I69+I70+I73+I74+I76+I77+I78+I79+I80+I81+I82+I83+I103</f>
        <v>332053</v>
      </c>
    </row>
    <row r="325" spans="1:9" s="28" customFormat="1" ht="11.25" customHeight="1">
      <c r="A325" s="24"/>
      <c r="B325" s="180"/>
      <c r="C325" s="81" t="s">
        <v>262</v>
      </c>
      <c r="D325" s="29">
        <v>2928.7457689477556</v>
      </c>
      <c r="E325" s="103">
        <v>131828220</v>
      </c>
      <c r="F325" s="29" t="s">
        <v>19</v>
      </c>
      <c r="G325" s="29" t="s">
        <v>19</v>
      </c>
      <c r="H325" s="29" t="s">
        <v>19</v>
      </c>
      <c r="I325" s="29">
        <f>I174+I177+I180+I183+I187+I193+I194+I197+I199+I201+I204+I208+I209+I211+I216+I217+I229+I231+I232+I234+I186+I190+I192+I195</f>
        <v>3951745</v>
      </c>
    </row>
    <row r="326" spans="1:9" s="28" customFormat="1" ht="11.25" customHeight="1">
      <c r="A326" s="24"/>
      <c r="B326" s="180"/>
      <c r="C326" s="81" t="s">
        <v>261</v>
      </c>
      <c r="D326" s="29">
        <v>4172.968332143121</v>
      </c>
      <c r="E326" s="103">
        <v>394412423</v>
      </c>
      <c r="F326" s="29" t="s">
        <v>19</v>
      </c>
      <c r="G326" s="29" t="s">
        <v>19</v>
      </c>
      <c r="H326" s="29" t="s">
        <v>19</v>
      </c>
      <c r="I326" s="29">
        <f>+I86+I87+I88+I90+I92+I93+I94+I98+I96+I101+I100+I105+I104+I109+I106+I111+I108+I112+I110+I116+I113+I119+I117+I120+I121+I122+I123+I125+I126+I127+I128+I129+I130+I131+I133+I132+I134+I135+I137+I136+I139+I138+I143+I141+I146+I145+I148+I147+I149+I150+I151+I152+I153+I154+I155+I156+I158+I159+I162+I161+I163+I164+I166+I167+I170+I169+I171</f>
        <v>-35082617</v>
      </c>
    </row>
    <row r="327" spans="1:9" s="28" customFormat="1" ht="11.25" customHeight="1">
      <c r="A327" s="24"/>
      <c r="B327" s="180"/>
      <c r="C327" s="182" t="s">
        <v>305</v>
      </c>
      <c r="D327" s="204">
        <v>3422.8733477180153</v>
      </c>
      <c r="E327" s="18">
        <v>737648623</v>
      </c>
      <c r="F327" s="204" t="s">
        <v>19</v>
      </c>
      <c r="G327" s="204" t="s">
        <v>19</v>
      </c>
      <c r="H327" s="204" t="s">
        <v>19</v>
      </c>
      <c r="I327" s="204">
        <f>SUM(I323:I326)</f>
        <v>-20492802</v>
      </c>
    </row>
    <row r="328" spans="1:9" s="52" customFormat="1" ht="5.25" customHeight="1">
      <c r="A328" s="384"/>
      <c r="B328" s="384"/>
      <c r="C328" s="384"/>
      <c r="D328" s="384"/>
      <c r="E328" s="384"/>
      <c r="F328" s="384"/>
      <c r="G328" s="384"/>
      <c r="H328" s="384"/>
      <c r="I328" s="384"/>
    </row>
    <row r="329" spans="1:9" s="28" customFormat="1" ht="11.25">
      <c r="A329" s="355" t="s">
        <v>607</v>
      </c>
      <c r="B329" s="355"/>
      <c r="C329" s="355"/>
      <c r="D329" s="355"/>
      <c r="E329" s="355"/>
      <c r="F329" s="355"/>
      <c r="G329" s="355"/>
      <c r="H329" s="355"/>
      <c r="I329" s="355"/>
    </row>
    <row r="330" spans="1:9" s="28" customFormat="1" ht="11.25">
      <c r="A330" s="445" t="s">
        <v>689</v>
      </c>
      <c r="B330" s="445"/>
      <c r="C330" s="445"/>
      <c r="D330" s="445"/>
      <c r="E330" s="445"/>
      <c r="F330" s="445"/>
      <c r="G330" s="445"/>
      <c r="H330" s="445"/>
      <c r="I330" s="445"/>
    </row>
    <row r="331" spans="1:9" s="28" customFormat="1" ht="22.5" customHeight="1">
      <c r="A331" s="445" t="s">
        <v>683</v>
      </c>
      <c r="B331" s="445"/>
      <c r="C331" s="445"/>
      <c r="D331" s="445"/>
      <c r="E331" s="445"/>
      <c r="F331" s="445"/>
      <c r="G331" s="445"/>
      <c r="H331" s="445"/>
      <c r="I331" s="445"/>
    </row>
    <row r="332" spans="1:9" s="28" customFormat="1" ht="25.5" customHeight="1">
      <c r="A332" s="445" t="s">
        <v>690</v>
      </c>
      <c r="B332" s="445"/>
      <c r="C332" s="445"/>
      <c r="D332" s="445"/>
      <c r="E332" s="445"/>
      <c r="F332" s="445"/>
      <c r="G332" s="445"/>
      <c r="H332" s="445"/>
      <c r="I332" s="445"/>
    </row>
    <row r="333" spans="1:9" s="28" customFormat="1" ht="11.25">
      <c r="A333" s="445" t="s">
        <v>685</v>
      </c>
      <c r="B333" s="445"/>
      <c r="C333" s="445"/>
      <c r="D333" s="445"/>
      <c r="E333" s="445"/>
      <c r="F333" s="445"/>
      <c r="G333" s="445"/>
      <c r="H333" s="445"/>
      <c r="I333" s="445"/>
    </row>
    <row r="334" spans="1:9" s="28" customFormat="1" ht="21.75" customHeight="1">
      <c r="A334" s="445" t="s">
        <v>686</v>
      </c>
      <c r="B334" s="445"/>
      <c r="C334" s="445"/>
      <c r="D334" s="445"/>
      <c r="E334" s="445"/>
      <c r="F334" s="445"/>
      <c r="G334" s="445"/>
      <c r="H334" s="445"/>
      <c r="I334" s="445"/>
    </row>
    <row r="335" spans="1:9" s="28" customFormat="1" ht="11.25">
      <c r="A335" s="445" t="s">
        <v>687</v>
      </c>
      <c r="B335" s="445"/>
      <c r="C335" s="445"/>
      <c r="D335" s="445"/>
      <c r="E335" s="445"/>
      <c r="F335" s="445"/>
      <c r="G335" s="445"/>
      <c r="H335" s="445"/>
      <c r="I335" s="445"/>
    </row>
    <row r="336" spans="1:9" s="206" customFormat="1" ht="5.25" customHeight="1">
      <c r="A336" s="466"/>
      <c r="B336" s="466"/>
      <c r="C336" s="466"/>
      <c r="D336" s="466"/>
      <c r="E336" s="466"/>
      <c r="F336" s="466"/>
      <c r="G336" s="466"/>
      <c r="H336" s="466"/>
      <c r="I336" s="466"/>
    </row>
    <row r="337" spans="1:9" s="28" customFormat="1" ht="11.25">
      <c r="A337" s="467" t="s">
        <v>326</v>
      </c>
      <c r="B337" s="467"/>
      <c r="C337" s="467"/>
      <c r="D337" s="467"/>
      <c r="E337" s="467"/>
      <c r="F337" s="467"/>
      <c r="G337" s="467"/>
      <c r="H337" s="467"/>
      <c r="I337" s="467"/>
    </row>
    <row r="338" spans="1:9" s="52" customFormat="1" ht="5.25" customHeight="1">
      <c r="A338" s="468"/>
      <c r="B338" s="468"/>
      <c r="C338" s="468"/>
      <c r="D338" s="468"/>
      <c r="E338" s="468"/>
      <c r="F338" s="468"/>
      <c r="G338" s="468"/>
      <c r="H338" s="468"/>
      <c r="I338" s="468"/>
    </row>
    <row r="339" spans="1:9" s="28" customFormat="1" ht="11.25">
      <c r="A339" s="411" t="s">
        <v>608</v>
      </c>
      <c r="B339" s="411"/>
      <c r="C339" s="411"/>
      <c r="D339" s="411"/>
      <c r="E339" s="411"/>
      <c r="F339" s="411"/>
      <c r="G339" s="411"/>
      <c r="H339" s="411"/>
      <c r="I339" s="411"/>
    </row>
    <row r="340" spans="1:9" s="28" customFormat="1" ht="11.25">
      <c r="A340" s="411" t="s">
        <v>615</v>
      </c>
      <c r="B340" s="411"/>
      <c r="C340" s="411"/>
      <c r="D340" s="411"/>
      <c r="E340" s="411"/>
      <c r="F340" s="411"/>
      <c r="G340" s="411"/>
      <c r="H340" s="411"/>
      <c r="I340" s="411"/>
    </row>
  </sheetData>
  <sheetProtection/>
  <mergeCells count="70">
    <mergeCell ref="A1:I1"/>
    <mergeCell ref="A9:C9"/>
    <mergeCell ref="B10:C10"/>
    <mergeCell ref="B14:C14"/>
    <mergeCell ref="B18:C18"/>
    <mergeCell ref="A2:I2"/>
    <mergeCell ref="A3:I3"/>
    <mergeCell ref="A4:I4"/>
    <mergeCell ref="A5:C5"/>
    <mergeCell ref="A6:C6"/>
    <mergeCell ref="A7:C7"/>
    <mergeCell ref="A8:C8"/>
    <mergeCell ref="D8:I8"/>
    <mergeCell ref="B23:C23"/>
    <mergeCell ref="B26:C26"/>
    <mergeCell ref="B29:C29"/>
    <mergeCell ref="B30:C30"/>
    <mergeCell ref="A19:I19"/>
    <mergeCell ref="A20:C20"/>
    <mergeCell ref="B21:C21"/>
    <mergeCell ref="B22:C22"/>
    <mergeCell ref="A38:I38"/>
    <mergeCell ref="A39:C39"/>
    <mergeCell ref="B40:C40"/>
    <mergeCell ref="B41:C41"/>
    <mergeCell ref="A34:I34"/>
    <mergeCell ref="A35:C35"/>
    <mergeCell ref="B36:C36"/>
    <mergeCell ref="B37:C37"/>
    <mergeCell ref="B52:C52"/>
    <mergeCell ref="B53:C53"/>
    <mergeCell ref="A54:I54"/>
    <mergeCell ref="A55:C55"/>
    <mergeCell ref="B45:C45"/>
    <mergeCell ref="A49:I49"/>
    <mergeCell ref="A50:C50"/>
    <mergeCell ref="B51:C51"/>
    <mergeCell ref="A173:C173"/>
    <mergeCell ref="A214:I214"/>
    <mergeCell ref="A215:C215"/>
    <mergeCell ref="A238:I238"/>
    <mergeCell ref="A56:C56"/>
    <mergeCell ref="A84:I84"/>
    <mergeCell ref="A85:C85"/>
    <mergeCell ref="A172:I172"/>
    <mergeCell ref="A268:C268"/>
    <mergeCell ref="A286:I286"/>
    <mergeCell ref="A287:C287"/>
    <mergeCell ref="A309:I309"/>
    <mergeCell ref="A239:C239"/>
    <mergeCell ref="A259:I259"/>
    <mergeCell ref="A260:C260"/>
    <mergeCell ref="A267:I267"/>
    <mergeCell ref="A328:I328"/>
    <mergeCell ref="A329:I329"/>
    <mergeCell ref="A330:I330"/>
    <mergeCell ref="A331:I331"/>
    <mergeCell ref="A310:I310"/>
    <mergeCell ref="A311:I311"/>
    <mergeCell ref="A321:I321"/>
    <mergeCell ref="A322:I322"/>
    <mergeCell ref="A340:I340"/>
    <mergeCell ref="A336:I336"/>
    <mergeCell ref="A337:I337"/>
    <mergeCell ref="A338:I338"/>
    <mergeCell ref="A339:I339"/>
    <mergeCell ref="A332:I332"/>
    <mergeCell ref="A333:I333"/>
    <mergeCell ref="A334:I334"/>
    <mergeCell ref="A335:I335"/>
  </mergeCells>
  <printOptions/>
  <pageMargins left="0" right="0" top="0" bottom="0" header="0" footer="0"/>
  <pageSetup horizontalDpi="1200" verticalDpi="1200" orientation="portrait" paperSize="9" scale="80" r:id="rId1"/>
  <ignoredErrors>
    <ignoredError sqref="D7:F7 I7 G57:G83 G86:G121 G122:G143 G144:G171 G174:G208 G209:G213 G216:G235 G236:G237 G240:G258 G261:G266 G269:G281 G282:G285 G288:G308" numberStoredAsText="1"/>
  </ignoredErrors>
</worksheet>
</file>

<file path=xl/worksheets/sheet3.xml><?xml version="1.0" encoding="utf-8"?>
<worksheet xmlns="http://schemas.openxmlformats.org/spreadsheetml/2006/main" xmlns:r="http://schemas.openxmlformats.org/officeDocument/2006/relationships">
  <dimension ref="A1:I217"/>
  <sheetViews>
    <sheetView zoomScalePageLayoutView="0" workbookViewId="0" topLeftCell="A1">
      <pane ySplit="8" topLeftCell="A177" activePane="bottomLeft" state="frozen"/>
      <selection pane="topLeft" activeCell="A1" sqref="A1:M1"/>
      <selection pane="bottomLeft" activeCell="A1" sqref="A1:H1"/>
    </sheetView>
  </sheetViews>
  <sheetFormatPr defaultColWidth="9.140625" defaultRowHeight="12.75"/>
  <cols>
    <col min="1" max="1" width="1.7109375" style="270" customWidth="1"/>
    <col min="2" max="2" width="28.140625" style="270" customWidth="1"/>
    <col min="3" max="7" width="14.28125" style="270" customWidth="1"/>
    <col min="8" max="8" width="14.28125" style="328" customWidth="1"/>
    <col min="9" max="16384" width="9.140625" style="270" customWidth="1"/>
  </cols>
  <sheetData>
    <row r="1" spans="1:8" s="326" customFormat="1" ht="12.75" customHeight="1">
      <c r="A1" s="333"/>
      <c r="B1" s="333"/>
      <c r="C1" s="333"/>
      <c r="D1" s="333"/>
      <c r="E1" s="333"/>
      <c r="F1" s="333"/>
      <c r="G1" s="333"/>
      <c r="H1" s="333"/>
    </row>
    <row r="2" spans="1:8" s="329" customFormat="1" ht="30" customHeight="1">
      <c r="A2" s="334" t="s">
        <v>850</v>
      </c>
      <c r="B2" s="334"/>
      <c r="C2" s="334"/>
      <c r="D2" s="334"/>
      <c r="E2" s="334"/>
      <c r="F2" s="334"/>
      <c r="G2" s="334"/>
      <c r="H2" s="334"/>
    </row>
    <row r="3" spans="1:8" s="235" customFormat="1" ht="12.75" customHeight="1">
      <c r="A3" s="335"/>
      <c r="B3" s="335"/>
      <c r="C3" s="335"/>
      <c r="D3" s="335"/>
      <c r="E3" s="335"/>
      <c r="F3" s="335"/>
      <c r="G3" s="335"/>
      <c r="H3" s="335"/>
    </row>
    <row r="4" spans="1:8" s="235" customFormat="1" ht="12.75" customHeight="1">
      <c r="A4" s="335"/>
      <c r="B4" s="335"/>
      <c r="C4" s="335"/>
      <c r="D4" s="335"/>
      <c r="E4" s="335"/>
      <c r="F4" s="335"/>
      <c r="G4" s="335"/>
      <c r="H4" s="335"/>
    </row>
    <row r="5" spans="1:8" s="287" customFormat="1" ht="12.75" customHeight="1">
      <c r="A5" s="336"/>
      <c r="B5" s="336"/>
      <c r="C5" s="317" t="s">
        <v>1</v>
      </c>
      <c r="D5" s="317" t="s">
        <v>2</v>
      </c>
      <c r="E5" s="317" t="s">
        <v>3</v>
      </c>
      <c r="F5" s="317" t="s">
        <v>4</v>
      </c>
      <c r="G5" s="317" t="s">
        <v>5</v>
      </c>
      <c r="H5" s="317" t="s">
        <v>6</v>
      </c>
    </row>
    <row r="6" spans="1:8" s="287" customFormat="1" ht="12.75" customHeight="1">
      <c r="A6" s="337"/>
      <c r="B6" s="337"/>
      <c r="C6" s="318" t="s">
        <v>7</v>
      </c>
      <c r="D6" s="318" t="s">
        <v>7</v>
      </c>
      <c r="E6" s="318" t="s">
        <v>8</v>
      </c>
      <c r="F6" s="318" t="s">
        <v>9</v>
      </c>
      <c r="G6" s="318" t="s">
        <v>10</v>
      </c>
      <c r="H6" s="318" t="s">
        <v>277</v>
      </c>
    </row>
    <row r="7" spans="1:8" s="287" customFormat="1" ht="12.75" customHeight="1">
      <c r="A7" s="338"/>
      <c r="B7" s="338"/>
      <c r="C7" s="319" t="s">
        <v>889</v>
      </c>
      <c r="D7" s="319" t="s">
        <v>890</v>
      </c>
      <c r="E7" s="319" t="s">
        <v>891</v>
      </c>
      <c r="F7" s="320" t="s">
        <v>892</v>
      </c>
      <c r="G7" s="320" t="s">
        <v>893</v>
      </c>
      <c r="H7" s="321" t="s">
        <v>894</v>
      </c>
    </row>
    <row r="8" spans="1:8" s="262" customFormat="1" ht="12.75" customHeight="1">
      <c r="A8" s="339"/>
      <c r="B8" s="339"/>
      <c r="C8" s="330"/>
      <c r="D8" s="330"/>
      <c r="E8" s="330"/>
      <c r="F8" s="330"/>
      <c r="G8" s="330"/>
      <c r="H8" s="330"/>
    </row>
    <row r="9" spans="1:8" s="263" customFormat="1" ht="12.75" customHeight="1">
      <c r="A9" s="340" t="s">
        <v>18</v>
      </c>
      <c r="B9" s="340"/>
      <c r="C9" s="169">
        <v>4378.830000341275</v>
      </c>
      <c r="D9" s="169">
        <v>4769.531144296725</v>
      </c>
      <c r="E9" s="212">
        <v>78.74549457829883</v>
      </c>
      <c r="F9" s="169">
        <v>100</v>
      </c>
      <c r="G9" s="169" t="s">
        <v>19</v>
      </c>
      <c r="H9" s="169">
        <v>2000000</v>
      </c>
    </row>
    <row r="10" spans="1:8" s="263" customFormat="1" ht="12.75" customHeight="1">
      <c r="A10" s="341"/>
      <c r="B10" s="341"/>
      <c r="C10" s="21"/>
      <c r="D10" s="21"/>
      <c r="E10" s="21"/>
      <c r="F10" s="21"/>
      <c r="G10" s="21"/>
      <c r="H10" s="21"/>
    </row>
    <row r="11" spans="1:8" s="264" customFormat="1" ht="12.75" customHeight="1">
      <c r="A11" s="342" t="s">
        <v>20</v>
      </c>
      <c r="B11" s="342"/>
      <c r="C11" s="25">
        <v>2885.208375073121</v>
      </c>
      <c r="D11" s="25">
        <v>5069.485216694706</v>
      </c>
      <c r="E11" s="25" t="s">
        <v>19</v>
      </c>
      <c r="F11" s="25" t="s">
        <v>19</v>
      </c>
      <c r="G11" s="25" t="s">
        <v>19</v>
      </c>
      <c r="H11" s="25">
        <v>21072163</v>
      </c>
    </row>
    <row r="12" spans="1:8" s="265" customFormat="1" ht="12.75" customHeight="1">
      <c r="A12" s="343" t="s">
        <v>21</v>
      </c>
      <c r="B12" s="343"/>
      <c r="C12" s="29">
        <v>2937.1231117119205</v>
      </c>
      <c r="D12" s="29">
        <v>5036.267974908404</v>
      </c>
      <c r="E12" s="29" t="s">
        <v>19</v>
      </c>
      <c r="F12" s="29" t="s">
        <v>19</v>
      </c>
      <c r="G12" s="29" t="s">
        <v>19</v>
      </c>
      <c r="H12" s="29">
        <v>5602361</v>
      </c>
    </row>
    <row r="13" spans="1:8" s="265" customFormat="1" ht="12.75" customHeight="1">
      <c r="A13" s="32"/>
      <c r="B13" s="33" t="s">
        <v>22</v>
      </c>
      <c r="C13" s="29">
        <v>3189.408986046512</v>
      </c>
      <c r="D13" s="29">
        <v>5256.793134609349</v>
      </c>
      <c r="E13" s="29" t="s">
        <v>19</v>
      </c>
      <c r="F13" s="29" t="s">
        <v>19</v>
      </c>
      <c r="G13" s="29" t="s">
        <v>19</v>
      </c>
      <c r="H13" s="29">
        <v>1421399</v>
      </c>
    </row>
    <row r="14" spans="1:8" s="265" customFormat="1" ht="12.75" customHeight="1">
      <c r="A14" s="32"/>
      <c r="B14" s="33" t="s">
        <v>23</v>
      </c>
      <c r="C14" s="29">
        <v>2974.244340337582</v>
      </c>
      <c r="D14" s="29">
        <v>5951.167583939077</v>
      </c>
      <c r="E14" s="29" t="s">
        <v>19</v>
      </c>
      <c r="F14" s="29" t="s">
        <v>19</v>
      </c>
      <c r="G14" s="29" t="s">
        <v>19</v>
      </c>
      <c r="H14" s="29">
        <v>1496761</v>
      </c>
    </row>
    <row r="15" spans="1:8" s="265" customFormat="1" ht="12.75" customHeight="1">
      <c r="A15" s="32"/>
      <c r="B15" s="34" t="s">
        <v>24</v>
      </c>
      <c r="C15" s="29">
        <v>2628.45146299187</v>
      </c>
      <c r="D15" s="29">
        <v>3894.692180143297</v>
      </c>
      <c r="E15" s="29" t="s">
        <v>19</v>
      </c>
      <c r="F15" s="29" t="s">
        <v>19</v>
      </c>
      <c r="G15" s="29" t="s">
        <v>19</v>
      </c>
      <c r="H15" s="29">
        <v>2684201</v>
      </c>
    </row>
    <row r="16" spans="1:8" s="265" customFormat="1" ht="12.75" customHeight="1">
      <c r="A16" s="343" t="s">
        <v>25</v>
      </c>
      <c r="B16" s="343"/>
      <c r="C16" s="29">
        <v>2880.807809203889</v>
      </c>
      <c r="D16" s="29">
        <v>8219.19680098975</v>
      </c>
      <c r="E16" s="29" t="s">
        <v>19</v>
      </c>
      <c r="F16" s="29" t="s">
        <v>19</v>
      </c>
      <c r="G16" s="29" t="s">
        <v>19</v>
      </c>
      <c r="H16" s="29">
        <v>4545018</v>
      </c>
    </row>
    <row r="17" spans="1:8" s="265" customFormat="1" ht="12.75" customHeight="1">
      <c r="A17" s="32"/>
      <c r="B17" s="33" t="s">
        <v>26</v>
      </c>
      <c r="C17" s="29">
        <v>2757.464232390461</v>
      </c>
      <c r="D17" s="29">
        <v>8620.244288135593</v>
      </c>
      <c r="E17" s="29" t="s">
        <v>19</v>
      </c>
      <c r="F17" s="29" t="s">
        <v>19</v>
      </c>
      <c r="G17" s="29" t="s">
        <v>19</v>
      </c>
      <c r="H17" s="29">
        <v>709387</v>
      </c>
    </row>
    <row r="18" spans="1:8" s="265" customFormat="1" ht="12.75" customHeight="1">
      <c r="A18" s="32"/>
      <c r="B18" s="33" t="s">
        <v>27</v>
      </c>
      <c r="C18" s="29">
        <v>2844.898761061947</v>
      </c>
      <c r="D18" s="29">
        <v>9531.884511858798</v>
      </c>
      <c r="E18" s="29" t="s">
        <v>19</v>
      </c>
      <c r="F18" s="29" t="s">
        <v>19</v>
      </c>
      <c r="G18" s="29" t="s">
        <v>19</v>
      </c>
      <c r="H18" s="29">
        <v>1687625</v>
      </c>
    </row>
    <row r="19" spans="1:8" s="265" customFormat="1" ht="12.75" customHeight="1">
      <c r="A19" s="35"/>
      <c r="B19" s="33" t="s">
        <v>28</v>
      </c>
      <c r="C19" s="29">
        <v>3019.5388705439386</v>
      </c>
      <c r="D19" s="29">
        <v>6730.157344578315</v>
      </c>
      <c r="E19" s="29" t="s">
        <v>19</v>
      </c>
      <c r="F19" s="29" t="s">
        <v>19</v>
      </c>
      <c r="G19" s="29" t="s">
        <v>19</v>
      </c>
      <c r="H19" s="29">
        <v>2148006</v>
      </c>
    </row>
    <row r="20" spans="1:8" s="265" customFormat="1" ht="12.75" customHeight="1">
      <c r="A20" s="344" t="s">
        <v>29</v>
      </c>
      <c r="B20" s="344"/>
      <c r="C20" s="37">
        <v>2841.8513378481184</v>
      </c>
      <c r="D20" s="37">
        <v>3368.496919716533</v>
      </c>
      <c r="E20" s="37" t="s">
        <v>19</v>
      </c>
      <c r="F20" s="37" t="s">
        <v>19</v>
      </c>
      <c r="G20" s="37" t="s">
        <v>19</v>
      </c>
      <c r="H20" s="37">
        <v>10924784</v>
      </c>
    </row>
    <row r="21" spans="1:8" s="265" customFormat="1" ht="12.75" customHeight="1">
      <c r="A21" s="345"/>
      <c r="B21" s="345"/>
      <c r="C21" s="35"/>
      <c r="D21" s="35"/>
      <c r="E21" s="35"/>
      <c r="F21" s="35"/>
      <c r="G21" s="35"/>
      <c r="H21" s="35"/>
    </row>
    <row r="22" spans="1:8" s="264" customFormat="1" ht="12.75" customHeight="1">
      <c r="A22" s="342" t="s">
        <v>691</v>
      </c>
      <c r="B22" s="342"/>
      <c r="C22" s="25">
        <v>3477.227801980711</v>
      </c>
      <c r="D22" s="25">
        <v>3957.8409883371064</v>
      </c>
      <c r="E22" s="25" t="s">
        <v>19</v>
      </c>
      <c r="F22" s="25" t="s">
        <v>19</v>
      </c>
      <c r="G22" s="25" t="s">
        <v>19</v>
      </c>
      <c r="H22" s="25">
        <v>13285821</v>
      </c>
    </row>
    <row r="23" spans="1:8" s="265" customFormat="1" ht="12.75" customHeight="1">
      <c r="A23" s="343" t="s">
        <v>31</v>
      </c>
      <c r="B23" s="343"/>
      <c r="C23" s="29">
        <v>3829.6968523523747</v>
      </c>
      <c r="D23" s="29">
        <v>3663.4193739882585</v>
      </c>
      <c r="E23" s="29" t="s">
        <v>19</v>
      </c>
      <c r="F23" s="29" t="s">
        <v>19</v>
      </c>
      <c r="G23" s="29" t="s">
        <v>19</v>
      </c>
      <c r="H23" s="29">
        <v>1076905</v>
      </c>
    </row>
    <row r="24" spans="1:8" s="265" customFormat="1" ht="12.75" customHeight="1">
      <c r="A24" s="343" t="s">
        <v>32</v>
      </c>
      <c r="B24" s="343"/>
      <c r="C24" s="29">
        <v>3186.4099580782445</v>
      </c>
      <c r="D24" s="29">
        <v>7950.106207165109</v>
      </c>
      <c r="E24" s="29" t="s">
        <v>19</v>
      </c>
      <c r="F24" s="29" t="s">
        <v>19</v>
      </c>
      <c r="G24" s="29" t="s">
        <v>19</v>
      </c>
      <c r="H24" s="29">
        <v>338810</v>
      </c>
    </row>
    <row r="25" spans="1:8" s="265" customFormat="1" ht="12.75" customHeight="1">
      <c r="A25" s="343" t="s">
        <v>33</v>
      </c>
      <c r="B25" s="343"/>
      <c r="C25" s="29">
        <v>2847.765159969351</v>
      </c>
      <c r="D25" s="29">
        <v>3713.0344426331317</v>
      </c>
      <c r="E25" s="29" t="s">
        <v>19</v>
      </c>
      <c r="F25" s="29" t="s">
        <v>19</v>
      </c>
      <c r="G25" s="29" t="s">
        <v>19</v>
      </c>
      <c r="H25" s="29">
        <v>5649724</v>
      </c>
    </row>
    <row r="26" spans="1:8" s="265" customFormat="1" ht="12.75" customHeight="1">
      <c r="A26" s="42"/>
      <c r="B26" s="33" t="s">
        <v>34</v>
      </c>
      <c r="C26" s="29">
        <v>3480.5262012423427</v>
      </c>
      <c r="D26" s="29">
        <v>14290.983521790338</v>
      </c>
      <c r="E26" s="29" t="s">
        <v>19</v>
      </c>
      <c r="F26" s="29" t="s">
        <v>19</v>
      </c>
      <c r="G26" s="29" t="s">
        <v>19</v>
      </c>
      <c r="H26" s="29">
        <v>735544</v>
      </c>
    </row>
    <row r="27" spans="1:8" s="265" customFormat="1" ht="12.75" customHeight="1">
      <c r="A27" s="35"/>
      <c r="B27" s="33" t="s">
        <v>35</v>
      </c>
      <c r="C27" s="29">
        <v>2801.5257374941098</v>
      </c>
      <c r="D27" s="29">
        <v>2966.6969733233614</v>
      </c>
      <c r="E27" s="29" t="s">
        <v>19</v>
      </c>
      <c r="F27" s="29" t="s">
        <v>19</v>
      </c>
      <c r="G27" s="29" t="s">
        <v>19</v>
      </c>
      <c r="H27" s="29">
        <v>4914180</v>
      </c>
    </row>
    <row r="28" spans="1:8" s="265" customFormat="1" ht="12.75" customHeight="1">
      <c r="A28" s="343" t="s">
        <v>36</v>
      </c>
      <c r="B28" s="343"/>
      <c r="C28" s="29">
        <v>3073.3280112419698</v>
      </c>
      <c r="D28" s="29">
        <v>2064.2676084064906</v>
      </c>
      <c r="E28" s="29" t="s">
        <v>19</v>
      </c>
      <c r="F28" s="29" t="s">
        <v>19</v>
      </c>
      <c r="G28" s="29" t="s">
        <v>19</v>
      </c>
      <c r="H28" s="29">
        <v>1268294</v>
      </c>
    </row>
    <row r="29" spans="1:8" s="265" customFormat="1" ht="12.75" customHeight="1">
      <c r="A29" s="42"/>
      <c r="B29" s="33" t="s">
        <v>37</v>
      </c>
      <c r="C29" s="29">
        <v>3212.9126678291195</v>
      </c>
      <c r="D29" s="29">
        <v>5874.582813051144</v>
      </c>
      <c r="E29" s="29" t="s">
        <v>19</v>
      </c>
      <c r="F29" s="29" t="s">
        <v>19</v>
      </c>
      <c r="G29" s="29" t="s">
        <v>19</v>
      </c>
      <c r="H29" s="29">
        <v>925533</v>
      </c>
    </row>
    <row r="30" spans="1:8" s="265" customFormat="1" ht="12.75" customHeight="1">
      <c r="A30" s="35"/>
      <c r="B30" s="33" t="s">
        <v>38</v>
      </c>
      <c r="C30" s="29">
        <v>3011.4880726149095</v>
      </c>
      <c r="D30" s="29">
        <v>418.21144000000055</v>
      </c>
      <c r="E30" s="29" t="s">
        <v>19</v>
      </c>
      <c r="F30" s="29" t="s">
        <v>19</v>
      </c>
      <c r="G30" s="29" t="s">
        <v>19</v>
      </c>
      <c r="H30" s="29">
        <v>342761</v>
      </c>
    </row>
    <row r="31" spans="1:8" s="265" customFormat="1" ht="12.75" customHeight="1">
      <c r="A31" s="343" t="s">
        <v>39</v>
      </c>
      <c r="B31" s="343"/>
      <c r="C31" s="29">
        <v>3076.5020234604103</v>
      </c>
      <c r="D31" s="29">
        <v>3384.5052042360044</v>
      </c>
      <c r="E31" s="29" t="s">
        <v>19</v>
      </c>
      <c r="F31" s="29" t="s">
        <v>19</v>
      </c>
      <c r="G31" s="29" t="s">
        <v>19</v>
      </c>
      <c r="H31" s="29">
        <v>522257</v>
      </c>
    </row>
    <row r="32" spans="1:8" s="265" customFormat="1" ht="12.75" customHeight="1">
      <c r="A32" s="343" t="s">
        <v>692</v>
      </c>
      <c r="B32" s="343"/>
      <c r="C32" s="29">
        <v>2940.9152928615995</v>
      </c>
      <c r="D32" s="29">
        <v>4348.666737053795</v>
      </c>
      <c r="E32" s="29" t="s">
        <v>19</v>
      </c>
      <c r="F32" s="29" t="s">
        <v>19</v>
      </c>
      <c r="G32" s="29" t="s">
        <v>19</v>
      </c>
      <c r="H32" s="29">
        <v>4429831</v>
      </c>
    </row>
    <row r="33" spans="1:8" s="265" customFormat="1" ht="12.75" customHeight="1">
      <c r="A33" s="42"/>
      <c r="B33" s="33" t="s">
        <v>41</v>
      </c>
      <c r="C33" s="29">
        <v>3214.7719449901765</v>
      </c>
      <c r="D33" s="29">
        <v>4875.961653543311</v>
      </c>
      <c r="E33" s="29" t="s">
        <v>19</v>
      </c>
      <c r="F33" s="29" t="s">
        <v>19</v>
      </c>
      <c r="G33" s="29" t="s">
        <v>19</v>
      </c>
      <c r="H33" s="29">
        <v>95329</v>
      </c>
    </row>
    <row r="34" spans="1:8" s="265" customFormat="1" ht="12.75" customHeight="1">
      <c r="A34" s="32"/>
      <c r="B34" s="33" t="s">
        <v>42</v>
      </c>
      <c r="C34" s="29">
        <v>3805.5178125</v>
      </c>
      <c r="D34" s="29">
        <v>16022.834114583331</v>
      </c>
      <c r="E34" s="29" t="s">
        <v>19</v>
      </c>
      <c r="F34" s="29" t="s">
        <v>19</v>
      </c>
      <c r="G34" s="29" t="s">
        <v>19</v>
      </c>
      <c r="H34" s="29">
        <v>15134</v>
      </c>
    </row>
    <row r="35" spans="1:8" s="265" customFormat="1" ht="12.75" customHeight="1">
      <c r="A35" s="32"/>
      <c r="B35" s="43" t="s">
        <v>693</v>
      </c>
      <c r="C35" s="37">
        <v>2882.9542528722245</v>
      </c>
      <c r="D35" s="37">
        <v>3872.246392633377</v>
      </c>
      <c r="E35" s="37" t="s">
        <v>19</v>
      </c>
      <c r="F35" s="37" t="s">
        <v>19</v>
      </c>
      <c r="G35" s="37" t="s">
        <v>19</v>
      </c>
      <c r="H35" s="37">
        <v>4319368</v>
      </c>
    </row>
    <row r="36" spans="1:8" s="265" customFormat="1" ht="12.75" customHeight="1">
      <c r="A36" s="345"/>
      <c r="B36" s="345"/>
      <c r="C36" s="35"/>
      <c r="D36" s="35"/>
      <c r="E36" s="35"/>
      <c r="F36" s="35"/>
      <c r="G36" s="35"/>
      <c r="H36" s="35"/>
    </row>
    <row r="37" spans="1:8" s="264" customFormat="1" ht="12.75" customHeight="1">
      <c r="A37" s="342" t="s">
        <v>44</v>
      </c>
      <c r="B37" s="342"/>
      <c r="C37" s="25">
        <v>3050.101760557192</v>
      </c>
      <c r="D37" s="25">
        <v>4687.191435538937</v>
      </c>
      <c r="E37" s="25" t="s">
        <v>19</v>
      </c>
      <c r="F37" s="25" t="s">
        <v>19</v>
      </c>
      <c r="G37" s="25" t="s">
        <v>19</v>
      </c>
      <c r="H37" s="25">
        <v>20933230</v>
      </c>
    </row>
    <row r="38" spans="1:8" s="265" customFormat="1" ht="12.75" customHeight="1">
      <c r="A38" s="343" t="s">
        <v>45</v>
      </c>
      <c r="B38" s="343"/>
      <c r="C38" s="29">
        <v>3009.3140616543683</v>
      </c>
      <c r="D38" s="29">
        <v>4924.162862925041</v>
      </c>
      <c r="E38" s="29" t="s">
        <v>19</v>
      </c>
      <c r="F38" s="29" t="s">
        <v>19</v>
      </c>
      <c r="G38" s="29" t="s">
        <v>19</v>
      </c>
      <c r="H38" s="29">
        <v>18873814</v>
      </c>
    </row>
    <row r="39" spans="1:8" s="265" customFormat="1" ht="12.75" customHeight="1">
      <c r="A39" s="344" t="s">
        <v>46</v>
      </c>
      <c r="B39" s="344"/>
      <c r="C39" s="37">
        <v>3421.2348192610652</v>
      </c>
      <c r="D39" s="37">
        <v>2517.981415994131</v>
      </c>
      <c r="E39" s="37" t="s">
        <v>19</v>
      </c>
      <c r="F39" s="37" t="s">
        <v>19</v>
      </c>
      <c r="G39" s="37" t="s">
        <v>19</v>
      </c>
      <c r="H39" s="37">
        <v>2059416</v>
      </c>
    </row>
    <row r="40" spans="1:8" s="265" customFormat="1" ht="12.75" customHeight="1">
      <c r="A40" s="345"/>
      <c r="B40" s="345"/>
      <c r="C40" s="35"/>
      <c r="D40" s="35"/>
      <c r="E40" s="35"/>
      <c r="F40" s="35"/>
      <c r="G40" s="35"/>
      <c r="H40" s="35"/>
    </row>
    <row r="41" spans="1:8" s="264" customFormat="1" ht="12.75" customHeight="1">
      <c r="A41" s="342" t="s">
        <v>47</v>
      </c>
      <c r="B41" s="342"/>
      <c r="C41" s="25">
        <v>5497.731876854334</v>
      </c>
      <c r="D41" s="25">
        <v>5740.871542975184</v>
      </c>
      <c r="E41" s="25" t="s">
        <v>19</v>
      </c>
      <c r="F41" s="25" t="s">
        <v>19</v>
      </c>
      <c r="G41" s="25" t="s">
        <v>19</v>
      </c>
      <c r="H41" s="25">
        <v>-51248139</v>
      </c>
    </row>
    <row r="42" spans="1:8" s="265" customFormat="1" ht="12.75" customHeight="1">
      <c r="A42" s="343" t="s">
        <v>48</v>
      </c>
      <c r="B42" s="343"/>
      <c r="C42" s="29">
        <v>6382.495342955236</v>
      </c>
      <c r="D42" s="29">
        <v>7167.923102666775</v>
      </c>
      <c r="E42" s="29" t="s">
        <v>19</v>
      </c>
      <c r="F42" s="29" t="s">
        <v>19</v>
      </c>
      <c r="G42" s="29" t="s">
        <v>19</v>
      </c>
      <c r="H42" s="29">
        <v>-54052850</v>
      </c>
    </row>
    <row r="43" spans="1:8" s="265" customFormat="1" ht="12.75" customHeight="1">
      <c r="A43" s="346" t="s">
        <v>49</v>
      </c>
      <c r="B43" s="346"/>
      <c r="C43" s="29">
        <v>3666.9494200694667</v>
      </c>
      <c r="D43" s="29">
        <v>2490.0119139703397</v>
      </c>
      <c r="E43" s="29" t="s">
        <v>19</v>
      </c>
      <c r="F43" s="29" t="s">
        <v>19</v>
      </c>
      <c r="G43" s="29" t="s">
        <v>19</v>
      </c>
      <c r="H43" s="29">
        <v>2531229</v>
      </c>
    </row>
    <row r="44" spans="1:8" s="265" customFormat="1" ht="12.75" customHeight="1">
      <c r="A44" s="43"/>
      <c r="B44" s="33" t="s">
        <v>50</v>
      </c>
      <c r="C44" s="29">
        <v>4284.8764871661215</v>
      </c>
      <c r="D44" s="29">
        <v>1477.8632762674497</v>
      </c>
      <c r="E44" s="29" t="s">
        <v>19</v>
      </c>
      <c r="F44" s="29" t="s">
        <v>19</v>
      </c>
      <c r="G44" s="29" t="s">
        <v>19</v>
      </c>
      <c r="H44" s="29">
        <v>-1103966</v>
      </c>
    </row>
    <row r="45" spans="1:8" s="265" customFormat="1" ht="12.75" customHeight="1">
      <c r="A45" s="43"/>
      <c r="B45" s="33" t="s">
        <v>51</v>
      </c>
      <c r="C45" s="29">
        <v>2829.8905729454896</v>
      </c>
      <c r="D45" s="29">
        <v>3850.405253802093</v>
      </c>
      <c r="E45" s="29" t="s">
        <v>19</v>
      </c>
      <c r="F45" s="29" t="s">
        <v>19</v>
      </c>
      <c r="G45" s="29" t="s">
        <v>19</v>
      </c>
      <c r="H45" s="29">
        <v>3635195</v>
      </c>
    </row>
    <row r="46" spans="1:8" s="265" customFormat="1" ht="12.75" customHeight="1">
      <c r="A46" s="343" t="s">
        <v>53</v>
      </c>
      <c r="B46" s="343"/>
      <c r="C46" s="29">
        <v>3627.51212419521</v>
      </c>
      <c r="D46" s="29">
        <v>3058.3541081424946</v>
      </c>
      <c r="E46" s="29" t="s">
        <v>19</v>
      </c>
      <c r="F46" s="29" t="s">
        <v>19</v>
      </c>
      <c r="G46" s="29" t="s">
        <v>19</v>
      </c>
      <c r="H46" s="29">
        <v>273482</v>
      </c>
    </row>
    <row r="47" spans="1:8" s="265" customFormat="1" ht="12.75" customHeight="1">
      <c r="A47" s="43"/>
      <c r="B47" s="33" t="s">
        <v>54</v>
      </c>
      <c r="C47" s="29">
        <v>3234.417344239471</v>
      </c>
      <c r="D47" s="29">
        <v>5073.736518699757</v>
      </c>
      <c r="E47" s="29" t="s">
        <v>19</v>
      </c>
      <c r="F47" s="29" t="s">
        <v>19</v>
      </c>
      <c r="G47" s="29" t="s">
        <v>19</v>
      </c>
      <c r="H47" s="29">
        <v>1523106</v>
      </c>
    </row>
    <row r="48" spans="1:8" s="265" customFormat="1" ht="12.75" customHeight="1">
      <c r="A48" s="43"/>
      <c r="B48" s="33" t="s">
        <v>55</v>
      </c>
      <c r="C48" s="29">
        <v>2734.25739651248</v>
      </c>
      <c r="D48" s="29">
        <v>2803.088196480938</v>
      </c>
      <c r="E48" s="29" t="s">
        <v>19</v>
      </c>
      <c r="F48" s="29" t="s">
        <v>19</v>
      </c>
      <c r="G48" s="29" t="s">
        <v>19</v>
      </c>
      <c r="H48" s="29">
        <v>2588620</v>
      </c>
    </row>
    <row r="49" spans="1:8" s="265" customFormat="1" ht="12.75" customHeight="1">
      <c r="A49" s="43"/>
      <c r="B49" s="43" t="s">
        <v>56</v>
      </c>
      <c r="C49" s="37">
        <v>4149.045602951978</v>
      </c>
      <c r="D49" s="37">
        <v>2768.758053816822</v>
      </c>
      <c r="E49" s="37" t="s">
        <v>19</v>
      </c>
      <c r="F49" s="37" t="s">
        <v>19</v>
      </c>
      <c r="G49" s="37" t="s">
        <v>19</v>
      </c>
      <c r="H49" s="37">
        <v>-3838244</v>
      </c>
    </row>
    <row r="50" spans="1:8" s="265" customFormat="1" ht="12.75" customHeight="1">
      <c r="A50" s="347"/>
      <c r="B50" s="347"/>
      <c r="C50" s="34"/>
      <c r="D50" s="34"/>
      <c r="E50" s="34"/>
      <c r="F50" s="34"/>
      <c r="G50" s="34"/>
      <c r="H50" s="34"/>
    </row>
    <row r="51" spans="1:8" s="264" customFormat="1" ht="12.75" customHeight="1">
      <c r="A51" s="342" t="s">
        <v>57</v>
      </c>
      <c r="B51" s="342"/>
      <c r="C51" s="25">
        <v>4558.4656620028945</v>
      </c>
      <c r="D51" s="25">
        <v>3191.8225768954367</v>
      </c>
      <c r="E51" s="25" t="s">
        <v>19</v>
      </c>
      <c r="F51" s="25" t="s">
        <v>19</v>
      </c>
      <c r="G51" s="25" t="s">
        <v>19</v>
      </c>
      <c r="H51" s="25">
        <v>-2043075</v>
      </c>
    </row>
    <row r="52" spans="1:8" s="265" customFormat="1" ht="12.75" customHeight="1">
      <c r="A52" s="343" t="s">
        <v>58</v>
      </c>
      <c r="B52" s="343"/>
      <c r="C52" s="29">
        <v>4283.281111107656</v>
      </c>
      <c r="D52" s="29">
        <v>3542.413438639125</v>
      </c>
      <c r="E52" s="29" t="s">
        <v>19</v>
      </c>
      <c r="F52" s="29" t="s">
        <v>19</v>
      </c>
      <c r="G52" s="29" t="s">
        <v>19</v>
      </c>
      <c r="H52" s="29">
        <v>430735</v>
      </c>
    </row>
    <row r="53" spans="1:8" s="265" customFormat="1" ht="12.75" customHeight="1">
      <c r="A53" s="343" t="s">
        <v>59</v>
      </c>
      <c r="B53" s="343"/>
      <c r="C53" s="29">
        <v>4505.500453053886</v>
      </c>
      <c r="D53" s="29">
        <v>3475.7028818134413</v>
      </c>
      <c r="E53" s="29" t="s">
        <v>19</v>
      </c>
      <c r="F53" s="29" t="s">
        <v>19</v>
      </c>
      <c r="G53" s="29" t="s">
        <v>19</v>
      </c>
      <c r="H53" s="29">
        <v>-2765602</v>
      </c>
    </row>
    <row r="54" spans="1:8" s="265" customFormat="1" ht="12.75" customHeight="1">
      <c r="A54" s="344" t="s">
        <v>60</v>
      </c>
      <c r="B54" s="344"/>
      <c r="C54" s="37">
        <v>6253.261562575356</v>
      </c>
      <c r="D54" s="37">
        <v>-655.9053268765133</v>
      </c>
      <c r="E54" s="37" t="s">
        <v>19</v>
      </c>
      <c r="F54" s="37" t="s">
        <v>19</v>
      </c>
      <c r="G54" s="37" t="s">
        <v>19</v>
      </c>
      <c r="H54" s="37">
        <v>291792</v>
      </c>
    </row>
    <row r="55" spans="1:8" s="265" customFormat="1" ht="12.75" customHeight="1">
      <c r="A55" s="347"/>
      <c r="B55" s="347"/>
      <c r="C55" s="72"/>
      <c r="D55" s="72"/>
      <c r="E55" s="72"/>
      <c r="F55" s="72"/>
      <c r="G55" s="72"/>
      <c r="H55" s="72"/>
    </row>
    <row r="56" spans="1:8" s="265" customFormat="1" ht="12.75" customHeight="1">
      <c r="A56" s="348" t="s">
        <v>61</v>
      </c>
      <c r="B56" s="348"/>
      <c r="C56" s="21">
        <v>4626.0912196064255</v>
      </c>
      <c r="D56" s="21">
        <v>3217.5000387350524</v>
      </c>
      <c r="E56" s="21" t="s">
        <v>19</v>
      </c>
      <c r="F56" s="21" t="s">
        <v>19</v>
      </c>
      <c r="G56" s="21" t="s">
        <v>19</v>
      </c>
      <c r="H56" s="21">
        <v>-2589504</v>
      </c>
    </row>
    <row r="57" spans="1:8" s="265" customFormat="1" ht="12.75" customHeight="1">
      <c r="A57" s="343" t="s">
        <v>63</v>
      </c>
      <c r="B57" s="343"/>
      <c r="C57" s="29">
        <v>5107.213296586656</v>
      </c>
      <c r="D57" s="29">
        <v>2686.232629969418</v>
      </c>
      <c r="E57" s="29">
        <v>80</v>
      </c>
      <c r="F57" s="31">
        <v>100.33</v>
      </c>
      <c r="G57" s="29">
        <v>57</v>
      </c>
      <c r="H57" s="29">
        <v>-245016</v>
      </c>
    </row>
    <row r="58" spans="1:8" s="265" customFormat="1" ht="12.75" customHeight="1">
      <c r="A58" s="343" t="s">
        <v>621</v>
      </c>
      <c r="B58" s="343"/>
      <c r="C58" s="29">
        <v>3083.689079476861</v>
      </c>
      <c r="D58" s="29">
        <v>4722.169111570249</v>
      </c>
      <c r="E58" s="29">
        <v>95</v>
      </c>
      <c r="F58" s="31">
        <v>71.03</v>
      </c>
      <c r="G58" s="29">
        <v>37</v>
      </c>
      <c r="H58" s="29">
        <v>796622</v>
      </c>
    </row>
    <row r="59" spans="1:8" s="265" customFormat="1" ht="12.75" customHeight="1">
      <c r="A59" s="343" t="s">
        <v>864</v>
      </c>
      <c r="B59" s="343"/>
      <c r="C59" s="29">
        <v>9171.793334877259</v>
      </c>
      <c r="D59" s="29">
        <v>-5401.5535095715595</v>
      </c>
      <c r="E59" s="29">
        <v>55</v>
      </c>
      <c r="F59" s="31">
        <v>124.13</v>
      </c>
      <c r="G59" s="29">
        <v>70</v>
      </c>
      <c r="H59" s="29">
        <v>-504830</v>
      </c>
    </row>
    <row r="60" spans="1:8" s="265" customFormat="1" ht="12.75" customHeight="1">
      <c r="A60" s="343" t="s">
        <v>70</v>
      </c>
      <c r="B60" s="343"/>
      <c r="C60" s="29">
        <v>4931.032904113082</v>
      </c>
      <c r="D60" s="29">
        <v>6137.560115994331</v>
      </c>
      <c r="E60" s="29">
        <v>90</v>
      </c>
      <c r="F60" s="31">
        <v>100.26</v>
      </c>
      <c r="G60" s="29">
        <v>57</v>
      </c>
      <c r="H60" s="29">
        <v>-117950</v>
      </c>
    </row>
    <row r="61" spans="1:8" s="265" customFormat="1" ht="12.75" customHeight="1">
      <c r="A61" s="343" t="s">
        <v>71</v>
      </c>
      <c r="B61" s="343"/>
      <c r="C61" s="29">
        <v>3037.7476964954067</v>
      </c>
      <c r="D61" s="29">
        <v>3093.8937719600412</v>
      </c>
      <c r="E61" s="29">
        <v>80</v>
      </c>
      <c r="F61" s="31">
        <v>93.66</v>
      </c>
      <c r="G61" s="29">
        <v>52</v>
      </c>
      <c r="H61" s="29">
        <v>72341</v>
      </c>
    </row>
    <row r="62" spans="1:8" s="265" customFormat="1" ht="12.75" customHeight="1">
      <c r="A62" s="343" t="s">
        <v>74</v>
      </c>
      <c r="B62" s="343"/>
      <c r="C62" s="29">
        <v>4482.997371220217</v>
      </c>
      <c r="D62" s="29">
        <v>5258.748457969065</v>
      </c>
      <c r="E62" s="29">
        <v>75</v>
      </c>
      <c r="F62" s="31">
        <v>100.8</v>
      </c>
      <c r="G62" s="29">
        <v>57</v>
      </c>
      <c r="H62" s="29">
        <v>-2652660</v>
      </c>
    </row>
    <row r="63" spans="1:8" s="265" customFormat="1" ht="12.75" customHeight="1">
      <c r="A63" s="343" t="s">
        <v>76</v>
      </c>
      <c r="B63" s="343"/>
      <c r="C63" s="29">
        <v>3428.2420415865386</v>
      </c>
      <c r="D63" s="29">
        <v>1963.8897210537962</v>
      </c>
      <c r="E63" s="29">
        <v>86</v>
      </c>
      <c r="F63" s="31">
        <v>88.96</v>
      </c>
      <c r="G63" s="29">
        <v>49</v>
      </c>
      <c r="H63" s="29">
        <v>601452</v>
      </c>
    </row>
    <row r="64" spans="1:8" s="265" customFormat="1" ht="12.75" customHeight="1">
      <c r="A64" s="343" t="s">
        <v>79</v>
      </c>
      <c r="B64" s="343"/>
      <c r="C64" s="29">
        <v>5613.250647016806</v>
      </c>
      <c r="D64" s="29">
        <v>-128.88949275362296</v>
      </c>
      <c r="E64" s="29">
        <v>65</v>
      </c>
      <c r="F64" s="31">
        <v>100.48</v>
      </c>
      <c r="G64" s="29">
        <v>57</v>
      </c>
      <c r="H64" s="29">
        <v>0</v>
      </c>
    </row>
    <row r="65" spans="1:8" s="265" customFormat="1" ht="12.75" customHeight="1">
      <c r="A65" s="343" t="s">
        <v>81</v>
      </c>
      <c r="B65" s="343"/>
      <c r="C65" s="29">
        <v>2900.8128181405896</v>
      </c>
      <c r="D65" s="29">
        <v>2402.393564431048</v>
      </c>
      <c r="E65" s="29">
        <v>85</v>
      </c>
      <c r="F65" s="31">
        <v>81.66</v>
      </c>
      <c r="G65" s="29">
        <v>44</v>
      </c>
      <c r="H65" s="29">
        <v>340760</v>
      </c>
    </row>
    <row r="66" spans="1:8" s="265" customFormat="1" ht="12.75" customHeight="1">
      <c r="A66" s="343" t="s">
        <v>83</v>
      </c>
      <c r="B66" s="343"/>
      <c r="C66" s="29">
        <v>6556.5708499932825</v>
      </c>
      <c r="D66" s="29">
        <v>970.5523303769398</v>
      </c>
      <c r="E66" s="29">
        <v>65</v>
      </c>
      <c r="F66" s="31">
        <v>132.14</v>
      </c>
      <c r="G66" s="29">
        <v>70</v>
      </c>
      <c r="H66" s="29">
        <v>-1072472</v>
      </c>
    </row>
    <row r="67" spans="1:8" s="265" customFormat="1" ht="12.75" customHeight="1">
      <c r="A67" s="344" t="s">
        <v>85</v>
      </c>
      <c r="B67" s="344"/>
      <c r="C67" s="37">
        <v>3121.5567955627635</v>
      </c>
      <c r="D67" s="37">
        <v>525.6117262784503</v>
      </c>
      <c r="E67" s="37">
        <v>87</v>
      </c>
      <c r="F67" s="39">
        <v>97.1</v>
      </c>
      <c r="G67" s="37">
        <v>55</v>
      </c>
      <c r="H67" s="37">
        <v>192249</v>
      </c>
    </row>
    <row r="68" spans="1:8" s="265" customFormat="1" ht="12.75" customHeight="1">
      <c r="A68" s="347"/>
      <c r="B68" s="347"/>
      <c r="C68" s="34"/>
      <c r="D68" s="34"/>
      <c r="E68" s="34"/>
      <c r="F68" s="46"/>
      <c r="G68" s="34"/>
      <c r="H68" s="34"/>
    </row>
    <row r="69" spans="1:8" s="265" customFormat="1" ht="12.75" customHeight="1">
      <c r="A69" s="342" t="s">
        <v>86</v>
      </c>
      <c r="B69" s="342"/>
      <c r="C69" s="25">
        <v>5452.187098564107</v>
      </c>
      <c r="D69" s="25">
        <v>5642.486107386115</v>
      </c>
      <c r="E69" s="25" t="s">
        <v>19</v>
      </c>
      <c r="F69" s="27" t="s">
        <v>19</v>
      </c>
      <c r="G69" s="25" t="s">
        <v>19</v>
      </c>
      <c r="H69" s="25">
        <v>-50864485</v>
      </c>
    </row>
    <row r="70" spans="1:8" s="265" customFormat="1" ht="12.75" customHeight="1">
      <c r="A70" s="343" t="s">
        <v>795</v>
      </c>
      <c r="B70" s="343"/>
      <c r="C70" s="29">
        <v>3345.8665141436863</v>
      </c>
      <c r="D70" s="29">
        <v>4079.8140336134466</v>
      </c>
      <c r="E70" s="29">
        <v>82</v>
      </c>
      <c r="F70" s="31">
        <v>91.32</v>
      </c>
      <c r="G70" s="29">
        <v>51</v>
      </c>
      <c r="H70" s="29">
        <v>203060</v>
      </c>
    </row>
    <row r="71" spans="1:8" s="265" customFormat="1" ht="12.75" customHeight="1">
      <c r="A71" s="343" t="s">
        <v>796</v>
      </c>
      <c r="B71" s="343"/>
      <c r="C71" s="29">
        <v>3309.106241992882</v>
      </c>
      <c r="D71" s="29">
        <v>4993.703699712644</v>
      </c>
      <c r="E71" s="29">
        <v>90</v>
      </c>
      <c r="F71" s="31">
        <v>72.77</v>
      </c>
      <c r="G71" s="29">
        <v>39</v>
      </c>
      <c r="H71" s="29">
        <v>971390</v>
      </c>
    </row>
    <row r="72" spans="1:8" s="265" customFormat="1" ht="12.75" customHeight="1">
      <c r="A72" s="343" t="s">
        <v>89</v>
      </c>
      <c r="B72" s="343"/>
      <c r="C72" s="29">
        <v>3253.299171122995</v>
      </c>
      <c r="D72" s="29">
        <v>4295.47784574468</v>
      </c>
      <c r="E72" s="29">
        <v>90</v>
      </c>
      <c r="F72" s="31">
        <v>75.43</v>
      </c>
      <c r="G72" s="29">
        <v>40</v>
      </c>
      <c r="H72" s="29">
        <v>80881</v>
      </c>
    </row>
    <row r="73" spans="1:8" s="265" customFormat="1" ht="12.75" customHeight="1">
      <c r="A73" s="343" t="s">
        <v>90</v>
      </c>
      <c r="B73" s="343"/>
      <c r="C73" s="29">
        <v>2834.887310641548</v>
      </c>
      <c r="D73" s="29">
        <v>3558.9142137096783</v>
      </c>
      <c r="E73" s="29">
        <v>95</v>
      </c>
      <c r="F73" s="31">
        <v>68.82</v>
      </c>
      <c r="G73" s="29">
        <v>36</v>
      </c>
      <c r="H73" s="29">
        <v>823368</v>
      </c>
    </row>
    <row r="74" spans="1:8" s="265" customFormat="1" ht="12.75" customHeight="1">
      <c r="A74" s="343" t="s">
        <v>91</v>
      </c>
      <c r="B74" s="343"/>
      <c r="C74" s="29">
        <v>3213.4542532467535</v>
      </c>
      <c r="D74" s="29">
        <v>4036.363645484951</v>
      </c>
      <c r="E74" s="29">
        <v>110</v>
      </c>
      <c r="F74" s="31">
        <v>67.85</v>
      </c>
      <c r="G74" s="29">
        <v>35</v>
      </c>
      <c r="H74" s="29">
        <v>198907</v>
      </c>
    </row>
    <row r="75" spans="1:8" s="265" customFormat="1" ht="12.75" customHeight="1">
      <c r="A75" s="343" t="s">
        <v>797</v>
      </c>
      <c r="B75" s="343"/>
      <c r="C75" s="29">
        <v>3919.7571958023855</v>
      </c>
      <c r="D75" s="29">
        <v>2616.959779935276</v>
      </c>
      <c r="E75" s="29">
        <v>85</v>
      </c>
      <c r="F75" s="31">
        <v>99.91</v>
      </c>
      <c r="G75" s="29">
        <v>57</v>
      </c>
      <c r="H75" s="29">
        <v>0</v>
      </c>
    </row>
    <row r="76" spans="1:8" s="265" customFormat="1" ht="12.75" customHeight="1">
      <c r="A76" s="343" t="s">
        <v>94</v>
      </c>
      <c r="B76" s="343"/>
      <c r="C76" s="29">
        <v>2835.086848</v>
      </c>
      <c r="D76" s="29">
        <v>2520.302536824877</v>
      </c>
      <c r="E76" s="29">
        <v>100</v>
      </c>
      <c r="F76" s="31">
        <v>69.73</v>
      </c>
      <c r="G76" s="29">
        <v>36</v>
      </c>
      <c r="H76" s="29">
        <v>597651</v>
      </c>
    </row>
    <row r="77" spans="1:8" s="265" customFormat="1" ht="12.75" customHeight="1">
      <c r="A77" s="343" t="s">
        <v>96</v>
      </c>
      <c r="B77" s="343"/>
      <c r="C77" s="29">
        <v>7358.235853008378</v>
      </c>
      <c r="D77" s="29">
        <v>1528.9361700526722</v>
      </c>
      <c r="E77" s="29">
        <v>57</v>
      </c>
      <c r="F77" s="31">
        <v>162.02</v>
      </c>
      <c r="G77" s="29">
        <v>70</v>
      </c>
      <c r="H77" s="29">
        <v>-4470117</v>
      </c>
    </row>
    <row r="78" spans="1:8" s="265" customFormat="1" ht="12.75" customHeight="1">
      <c r="A78" s="343" t="s">
        <v>98</v>
      </c>
      <c r="B78" s="343"/>
      <c r="C78" s="29">
        <v>5689.131796536797</v>
      </c>
      <c r="D78" s="29">
        <v>5824.531358159913</v>
      </c>
      <c r="E78" s="29">
        <v>69</v>
      </c>
      <c r="F78" s="31">
        <v>125.25</v>
      </c>
      <c r="G78" s="29">
        <v>70</v>
      </c>
      <c r="H78" s="29">
        <v>-359707</v>
      </c>
    </row>
    <row r="79" spans="1:8" s="265" customFormat="1" ht="12.75" customHeight="1">
      <c r="A79" s="343" t="s">
        <v>837</v>
      </c>
      <c r="B79" s="343"/>
      <c r="C79" s="29">
        <v>4767.881425531915</v>
      </c>
      <c r="D79" s="29">
        <v>-27.18962962963044</v>
      </c>
      <c r="E79" s="29">
        <v>82</v>
      </c>
      <c r="F79" s="31">
        <v>87.46</v>
      </c>
      <c r="G79" s="29">
        <v>48</v>
      </c>
      <c r="H79" s="29">
        <v>5776</v>
      </c>
    </row>
    <row r="80" spans="1:8" s="265" customFormat="1" ht="12.75" customHeight="1">
      <c r="A80" s="343" t="s">
        <v>101</v>
      </c>
      <c r="B80" s="343"/>
      <c r="C80" s="29">
        <v>3415.1595741935485</v>
      </c>
      <c r="D80" s="29">
        <v>5723.734072164952</v>
      </c>
      <c r="E80" s="29">
        <v>95</v>
      </c>
      <c r="F80" s="31">
        <v>81.86</v>
      </c>
      <c r="G80" s="29">
        <v>45</v>
      </c>
      <c r="H80" s="29">
        <v>85344</v>
      </c>
    </row>
    <row r="81" spans="1:8" s="265" customFormat="1" ht="12.75" customHeight="1">
      <c r="A81" s="343" t="s">
        <v>869</v>
      </c>
      <c r="B81" s="343"/>
      <c r="C81" s="29">
        <v>11705.266875816993</v>
      </c>
      <c r="D81" s="29">
        <v>-5299.895820312498</v>
      </c>
      <c r="E81" s="29">
        <v>60</v>
      </c>
      <c r="F81" s="31">
        <v>453.87</v>
      </c>
      <c r="G81" s="29">
        <v>70</v>
      </c>
      <c r="H81" s="29">
        <v>-6414813</v>
      </c>
    </row>
    <row r="82" spans="1:8" s="265" customFormat="1" ht="12.75" customHeight="1">
      <c r="A82" s="343" t="s">
        <v>105</v>
      </c>
      <c r="B82" s="343"/>
      <c r="C82" s="29">
        <v>3744.330038478102</v>
      </c>
      <c r="D82" s="29">
        <v>3292.891692573402</v>
      </c>
      <c r="E82" s="29">
        <v>78</v>
      </c>
      <c r="F82" s="31">
        <v>96.01</v>
      </c>
      <c r="G82" s="29">
        <v>54</v>
      </c>
      <c r="H82" s="29">
        <v>0</v>
      </c>
    </row>
    <row r="83" spans="1:8" s="265" customFormat="1" ht="12.75" customHeight="1">
      <c r="A83" s="343" t="s">
        <v>106</v>
      </c>
      <c r="B83" s="343"/>
      <c r="C83" s="29">
        <v>2561.571633075649</v>
      </c>
      <c r="D83" s="29">
        <v>4780.053491168175</v>
      </c>
      <c r="E83" s="29">
        <v>95</v>
      </c>
      <c r="F83" s="31">
        <v>75.11</v>
      </c>
      <c r="G83" s="29">
        <v>40</v>
      </c>
      <c r="H83" s="29">
        <v>3527908</v>
      </c>
    </row>
    <row r="84" spans="1:8" s="265" customFormat="1" ht="12.75" customHeight="1">
      <c r="A84" s="343" t="s">
        <v>110</v>
      </c>
      <c r="B84" s="343"/>
      <c r="C84" s="29">
        <v>3171.0120523415976</v>
      </c>
      <c r="D84" s="29">
        <v>2945.825443773234</v>
      </c>
      <c r="E84" s="29">
        <v>85</v>
      </c>
      <c r="F84" s="31">
        <v>85.74</v>
      </c>
      <c r="G84" s="29">
        <v>47</v>
      </c>
      <c r="H84" s="29">
        <v>463109</v>
      </c>
    </row>
    <row r="85" spans="1:8" s="265" customFormat="1" ht="12.75" customHeight="1">
      <c r="A85" s="343" t="s">
        <v>798</v>
      </c>
      <c r="B85" s="343"/>
      <c r="C85" s="29">
        <v>9020.72328702758</v>
      </c>
      <c r="D85" s="29">
        <v>2096.3049729144086</v>
      </c>
      <c r="E85" s="29">
        <v>60</v>
      </c>
      <c r="F85" s="31">
        <v>164.34</v>
      </c>
      <c r="G85" s="29">
        <v>70</v>
      </c>
      <c r="H85" s="29">
        <v>-6928048</v>
      </c>
    </row>
    <row r="86" spans="1:8" s="265" customFormat="1" ht="12.75" customHeight="1">
      <c r="A86" s="343" t="s">
        <v>799</v>
      </c>
      <c r="B86" s="343"/>
      <c r="C86" s="29">
        <v>5246.77143980344</v>
      </c>
      <c r="D86" s="29">
        <v>4051.93822667318</v>
      </c>
      <c r="E86" s="29">
        <v>75</v>
      </c>
      <c r="F86" s="31">
        <v>119.92</v>
      </c>
      <c r="G86" s="29">
        <v>70</v>
      </c>
      <c r="H86" s="29">
        <v>-363243</v>
      </c>
    </row>
    <row r="87" spans="1:8" s="265" customFormat="1" ht="12.75" customHeight="1">
      <c r="A87" s="343" t="s">
        <v>800</v>
      </c>
      <c r="B87" s="343"/>
      <c r="C87" s="29">
        <v>4389.796495660148</v>
      </c>
      <c r="D87" s="29">
        <v>1735.6771097046428</v>
      </c>
      <c r="E87" s="29">
        <v>65</v>
      </c>
      <c r="F87" s="31">
        <v>124.46</v>
      </c>
      <c r="G87" s="29">
        <v>70</v>
      </c>
      <c r="H87" s="29">
        <v>-424961</v>
      </c>
    </row>
    <row r="88" spans="1:8" s="265" customFormat="1" ht="12.75" customHeight="1">
      <c r="A88" s="343" t="s">
        <v>118</v>
      </c>
      <c r="B88" s="343"/>
      <c r="C88" s="29">
        <v>2734.2668336314846</v>
      </c>
      <c r="D88" s="29">
        <v>5475.04853097345</v>
      </c>
      <c r="E88" s="29">
        <v>100</v>
      </c>
      <c r="F88" s="31">
        <v>70.01</v>
      </c>
      <c r="G88" s="29">
        <v>37</v>
      </c>
      <c r="H88" s="29">
        <v>431989</v>
      </c>
    </row>
    <row r="89" spans="1:8" s="265" customFormat="1" ht="12.75" customHeight="1">
      <c r="A89" s="343" t="s">
        <v>119</v>
      </c>
      <c r="B89" s="343"/>
      <c r="C89" s="29">
        <v>5238.310426829268</v>
      </c>
      <c r="D89" s="29">
        <v>5060.115097192229</v>
      </c>
      <c r="E89" s="29">
        <v>75</v>
      </c>
      <c r="F89" s="31">
        <v>115.87</v>
      </c>
      <c r="G89" s="29">
        <v>67</v>
      </c>
      <c r="H89" s="29">
        <v>-225762</v>
      </c>
    </row>
    <row r="90" spans="1:8" s="265" customFormat="1" ht="12.75" customHeight="1">
      <c r="A90" s="343" t="s">
        <v>801</v>
      </c>
      <c r="B90" s="343"/>
      <c r="C90" s="29">
        <v>4211.146457431458</v>
      </c>
      <c r="D90" s="29">
        <v>3267.159141818182</v>
      </c>
      <c r="E90" s="29">
        <v>80</v>
      </c>
      <c r="F90" s="31">
        <v>104.82</v>
      </c>
      <c r="G90" s="29">
        <v>60</v>
      </c>
      <c r="H90" s="29">
        <v>0</v>
      </c>
    </row>
    <row r="91" spans="1:8" s="265" customFormat="1" ht="12.75" customHeight="1">
      <c r="A91" s="343" t="s">
        <v>870</v>
      </c>
      <c r="B91" s="343"/>
      <c r="C91" s="29">
        <v>4295.506240063181</v>
      </c>
      <c r="D91" s="29">
        <v>5545.539808917199</v>
      </c>
      <c r="E91" s="29">
        <v>90</v>
      </c>
      <c r="F91" s="31">
        <v>83.13</v>
      </c>
      <c r="G91" s="29">
        <v>45</v>
      </c>
      <c r="H91" s="29">
        <v>288923</v>
      </c>
    </row>
    <row r="92" spans="1:8" s="265" customFormat="1" ht="12.75" customHeight="1">
      <c r="A92" s="343" t="s">
        <v>124</v>
      </c>
      <c r="B92" s="343"/>
      <c r="C92" s="29">
        <v>6273.354503986263</v>
      </c>
      <c r="D92" s="29">
        <v>10048.67516234129</v>
      </c>
      <c r="E92" s="29">
        <v>77</v>
      </c>
      <c r="F92" s="31">
        <v>129.17</v>
      </c>
      <c r="G92" s="29">
        <v>70</v>
      </c>
      <c r="H92" s="29">
        <v>-28893444</v>
      </c>
    </row>
    <row r="93" spans="1:8" s="265" customFormat="1" ht="12.75" customHeight="1">
      <c r="A93" s="343" t="s">
        <v>863</v>
      </c>
      <c r="B93" s="343"/>
      <c r="C93" s="29">
        <v>3628.517658434904</v>
      </c>
      <c r="D93" s="29">
        <v>-201.6079840196677</v>
      </c>
      <c r="E93" s="29">
        <v>75</v>
      </c>
      <c r="F93" s="31">
        <v>92.72</v>
      </c>
      <c r="G93" s="29">
        <v>52</v>
      </c>
      <c r="H93" s="29">
        <v>0</v>
      </c>
    </row>
    <row r="94" spans="1:8" s="265" customFormat="1" ht="12.75" customHeight="1">
      <c r="A94" s="343" t="s">
        <v>802</v>
      </c>
      <c r="B94" s="343"/>
      <c r="C94" s="29">
        <v>10484.305366689245</v>
      </c>
      <c r="D94" s="29">
        <v>-8522.376436781611</v>
      </c>
      <c r="E94" s="29">
        <v>65</v>
      </c>
      <c r="F94" s="31">
        <v>241.83</v>
      </c>
      <c r="G94" s="29">
        <v>70</v>
      </c>
      <c r="H94" s="29">
        <v>-2905305</v>
      </c>
    </row>
    <row r="95" spans="1:8" s="265" customFormat="1" ht="12.75" customHeight="1">
      <c r="A95" s="343" t="s">
        <v>127</v>
      </c>
      <c r="B95" s="343"/>
      <c r="C95" s="29">
        <v>4795.809038395337</v>
      </c>
      <c r="D95" s="29">
        <v>2336.7345714285702</v>
      </c>
      <c r="E95" s="29">
        <v>85</v>
      </c>
      <c r="F95" s="31">
        <v>99.09</v>
      </c>
      <c r="G95" s="29">
        <v>56</v>
      </c>
      <c r="H95" s="29">
        <v>-16670</v>
      </c>
    </row>
    <row r="96" spans="1:8" s="265" customFormat="1" ht="12.75" customHeight="1">
      <c r="A96" s="343" t="s">
        <v>128</v>
      </c>
      <c r="B96" s="343"/>
      <c r="C96" s="29">
        <v>4352.854490844844</v>
      </c>
      <c r="D96" s="29">
        <v>5222.017893710385</v>
      </c>
      <c r="E96" s="29">
        <v>77</v>
      </c>
      <c r="F96" s="31">
        <v>116.84</v>
      </c>
      <c r="G96" s="29">
        <v>68</v>
      </c>
      <c r="H96" s="29">
        <v>-448800</v>
      </c>
    </row>
    <row r="97" spans="1:8" s="265" customFormat="1" ht="12.75" customHeight="1">
      <c r="A97" s="343" t="s">
        <v>871</v>
      </c>
      <c r="B97" s="343"/>
      <c r="C97" s="29">
        <v>3095.758581099848</v>
      </c>
      <c r="D97" s="29">
        <v>2634.374460681976</v>
      </c>
      <c r="E97" s="29">
        <v>85</v>
      </c>
      <c r="F97" s="31">
        <v>92.1</v>
      </c>
      <c r="G97" s="29">
        <v>51</v>
      </c>
      <c r="H97" s="29">
        <v>70817</v>
      </c>
    </row>
    <row r="98" spans="1:8" s="265" customFormat="1" ht="12.75" customHeight="1">
      <c r="A98" s="343" t="s">
        <v>130</v>
      </c>
      <c r="B98" s="343"/>
      <c r="C98" s="29">
        <v>4192.7663391619235</v>
      </c>
      <c r="D98" s="29">
        <v>2737.2616666666663</v>
      </c>
      <c r="E98" s="29">
        <v>75</v>
      </c>
      <c r="F98" s="31">
        <v>109.45</v>
      </c>
      <c r="G98" s="29">
        <v>63</v>
      </c>
      <c r="H98" s="29">
        <v>-65546</v>
      </c>
    </row>
    <row r="99" spans="1:8" s="265" customFormat="1" ht="12.75" customHeight="1">
      <c r="A99" s="343" t="s">
        <v>803</v>
      </c>
      <c r="B99" s="343"/>
      <c r="C99" s="29">
        <v>6096.773074633661</v>
      </c>
      <c r="D99" s="29">
        <v>6544.405642701523</v>
      </c>
      <c r="E99" s="29">
        <v>60</v>
      </c>
      <c r="F99" s="31">
        <v>132.3</v>
      </c>
      <c r="G99" s="29">
        <v>70</v>
      </c>
      <c r="H99" s="29">
        <v>-896275</v>
      </c>
    </row>
    <row r="100" spans="1:8" s="265" customFormat="1" ht="12.75" customHeight="1">
      <c r="A100" s="343" t="s">
        <v>132</v>
      </c>
      <c r="B100" s="343"/>
      <c r="C100" s="29">
        <v>2444.213793103448</v>
      </c>
      <c r="D100" s="29">
        <v>4757.120883280757</v>
      </c>
      <c r="E100" s="29">
        <v>100</v>
      </c>
      <c r="F100" s="31">
        <v>63.79</v>
      </c>
      <c r="G100" s="29">
        <v>33</v>
      </c>
      <c r="H100" s="29">
        <v>385491</v>
      </c>
    </row>
    <row r="101" spans="1:8" s="265" customFormat="1" ht="12.75" customHeight="1">
      <c r="A101" s="343" t="s">
        <v>622</v>
      </c>
      <c r="B101" s="343"/>
      <c r="C101" s="29">
        <v>2721.9532082357473</v>
      </c>
      <c r="D101" s="29">
        <v>1859.6705944986688</v>
      </c>
      <c r="E101" s="29">
        <v>90</v>
      </c>
      <c r="F101" s="31">
        <v>75.96</v>
      </c>
      <c r="G101" s="29">
        <v>41</v>
      </c>
      <c r="H101" s="29">
        <v>2073540</v>
      </c>
    </row>
    <row r="102" spans="1:8" s="265" customFormat="1" ht="12.75" customHeight="1">
      <c r="A102" s="343" t="s">
        <v>134</v>
      </c>
      <c r="B102" s="343"/>
      <c r="C102" s="29">
        <v>10138.86214384509</v>
      </c>
      <c r="D102" s="29">
        <v>-6817.590741258742</v>
      </c>
      <c r="E102" s="29">
        <v>80</v>
      </c>
      <c r="F102" s="31">
        <v>171.78</v>
      </c>
      <c r="G102" s="29">
        <v>70</v>
      </c>
      <c r="H102" s="29">
        <v>-736762</v>
      </c>
    </row>
    <row r="103" spans="1:8" s="265" customFormat="1" ht="12.75" customHeight="1">
      <c r="A103" s="343" t="s">
        <v>135</v>
      </c>
      <c r="B103" s="343"/>
      <c r="C103" s="29">
        <v>6093.73862026862</v>
      </c>
      <c r="D103" s="29">
        <v>3096.188024691358</v>
      </c>
      <c r="E103" s="29">
        <v>75</v>
      </c>
      <c r="F103" s="31">
        <v>119.67</v>
      </c>
      <c r="G103" s="29">
        <v>70</v>
      </c>
      <c r="H103" s="29">
        <v>-231773</v>
      </c>
    </row>
    <row r="104" spans="1:8" s="265" customFormat="1" ht="12.75" customHeight="1">
      <c r="A104" s="343" t="s">
        <v>136</v>
      </c>
      <c r="B104" s="343"/>
      <c r="C104" s="29">
        <v>4340.424316109423</v>
      </c>
      <c r="D104" s="29">
        <v>700.481666666668</v>
      </c>
      <c r="E104" s="29">
        <v>90</v>
      </c>
      <c r="F104" s="31">
        <v>94.73</v>
      </c>
      <c r="G104" s="29">
        <v>53</v>
      </c>
      <c r="H104" s="29">
        <v>0</v>
      </c>
    </row>
    <row r="105" spans="1:8" s="265" customFormat="1" ht="12.75" customHeight="1">
      <c r="A105" s="343" t="s">
        <v>137</v>
      </c>
      <c r="B105" s="343"/>
      <c r="C105" s="29">
        <v>2699.875082159625</v>
      </c>
      <c r="D105" s="29">
        <v>1134.5314423076934</v>
      </c>
      <c r="E105" s="29">
        <v>95</v>
      </c>
      <c r="F105" s="31">
        <v>70.9</v>
      </c>
      <c r="G105" s="29">
        <v>37</v>
      </c>
      <c r="H105" s="29">
        <v>623475</v>
      </c>
    </row>
    <row r="106" spans="1:8" s="265" customFormat="1" ht="12.75" customHeight="1">
      <c r="A106" s="343" t="s">
        <v>138</v>
      </c>
      <c r="B106" s="343"/>
      <c r="C106" s="29">
        <v>3843.590822184258</v>
      </c>
      <c r="D106" s="29">
        <v>1084.0599055330642</v>
      </c>
      <c r="E106" s="29">
        <v>70</v>
      </c>
      <c r="F106" s="31">
        <v>115.69</v>
      </c>
      <c r="G106" s="29">
        <v>67</v>
      </c>
      <c r="H106" s="29">
        <v>-24194</v>
      </c>
    </row>
    <row r="107" spans="1:8" s="265" customFormat="1" ht="12.75" customHeight="1">
      <c r="A107" s="343" t="s">
        <v>139</v>
      </c>
      <c r="B107" s="343"/>
      <c r="C107" s="29">
        <v>11386.363068048035</v>
      </c>
      <c r="D107" s="29">
        <v>442.80437136881267</v>
      </c>
      <c r="E107" s="29">
        <v>62</v>
      </c>
      <c r="F107" s="31">
        <v>181.73</v>
      </c>
      <c r="G107" s="29">
        <v>70</v>
      </c>
      <c r="H107" s="29">
        <v>-6171655</v>
      </c>
    </row>
    <row r="108" spans="1:8" s="265" customFormat="1" ht="12.75" customHeight="1">
      <c r="A108" s="343" t="s">
        <v>140</v>
      </c>
      <c r="B108" s="343"/>
      <c r="C108" s="29">
        <v>2998.9968643844445</v>
      </c>
      <c r="D108" s="29">
        <v>2715.9970896696373</v>
      </c>
      <c r="E108" s="29">
        <v>85</v>
      </c>
      <c r="F108" s="31">
        <v>101.13</v>
      </c>
      <c r="G108" s="29">
        <v>57</v>
      </c>
      <c r="H108" s="29">
        <v>131481</v>
      </c>
    </row>
    <row r="109" spans="1:8" s="265" customFormat="1" ht="12.75" customHeight="1">
      <c r="A109" s="343" t="s">
        <v>142</v>
      </c>
      <c r="B109" s="343"/>
      <c r="C109" s="29">
        <v>7123.497878404053</v>
      </c>
      <c r="D109" s="29">
        <v>-1838.127273918743</v>
      </c>
      <c r="E109" s="29">
        <v>56</v>
      </c>
      <c r="F109" s="31">
        <v>146.93</v>
      </c>
      <c r="G109" s="29">
        <v>70</v>
      </c>
      <c r="H109" s="29">
        <v>-1617282</v>
      </c>
    </row>
    <row r="110" spans="1:8" s="265" customFormat="1" ht="12.75" customHeight="1">
      <c r="A110" s="343" t="s">
        <v>872</v>
      </c>
      <c r="B110" s="343"/>
      <c r="C110" s="29">
        <v>3215.097291623975</v>
      </c>
      <c r="D110" s="29">
        <v>5602.967767062315</v>
      </c>
      <c r="E110" s="29">
        <v>87</v>
      </c>
      <c r="F110" s="31">
        <v>84.76</v>
      </c>
      <c r="G110" s="29">
        <v>47</v>
      </c>
      <c r="H110" s="29">
        <v>153664</v>
      </c>
    </row>
    <row r="111" spans="1:8" s="265" customFormat="1" ht="12.75" customHeight="1">
      <c r="A111" s="343" t="s">
        <v>145</v>
      </c>
      <c r="B111" s="343"/>
      <c r="C111" s="29">
        <v>3428.1164004767584</v>
      </c>
      <c r="D111" s="29">
        <v>1743.4362178702581</v>
      </c>
      <c r="E111" s="29">
        <v>80</v>
      </c>
      <c r="F111" s="31">
        <v>87.75</v>
      </c>
      <c r="G111" s="29">
        <v>49</v>
      </c>
      <c r="H111" s="29">
        <v>22845</v>
      </c>
    </row>
    <row r="112" spans="1:8" s="265" customFormat="1" ht="12.75" customHeight="1">
      <c r="A112" s="343" t="s">
        <v>146</v>
      </c>
      <c r="B112" s="343"/>
      <c r="C112" s="29">
        <v>4588.425363759602</v>
      </c>
      <c r="D112" s="29">
        <v>1462.8859527057764</v>
      </c>
      <c r="E112" s="29">
        <v>75</v>
      </c>
      <c r="F112" s="31">
        <v>118.97</v>
      </c>
      <c r="G112" s="29">
        <v>69</v>
      </c>
      <c r="H112" s="29">
        <v>-142500</v>
      </c>
    </row>
    <row r="113" spans="1:8" s="265" customFormat="1" ht="12.75" customHeight="1">
      <c r="A113" s="343" t="s">
        <v>804</v>
      </c>
      <c r="B113" s="343"/>
      <c r="C113" s="29">
        <v>6207.060445321308</v>
      </c>
      <c r="D113" s="29">
        <v>449.8252697547683</v>
      </c>
      <c r="E113" s="29">
        <v>60</v>
      </c>
      <c r="F113" s="31">
        <v>131.32</v>
      </c>
      <c r="G113" s="29">
        <v>70</v>
      </c>
      <c r="H113" s="29">
        <v>-940073</v>
      </c>
    </row>
    <row r="114" spans="1:8" s="265" customFormat="1" ht="12.75" customHeight="1">
      <c r="A114" s="343" t="s">
        <v>151</v>
      </c>
      <c r="B114" s="343"/>
      <c r="C114" s="29">
        <v>3672.3932037576938</v>
      </c>
      <c r="D114" s="29">
        <v>985.7450064432985</v>
      </c>
      <c r="E114" s="29">
        <v>85</v>
      </c>
      <c r="F114" s="31">
        <v>82.98</v>
      </c>
      <c r="G114" s="29">
        <v>45</v>
      </c>
      <c r="H114" s="29">
        <v>461299</v>
      </c>
    </row>
    <row r="115" spans="1:8" s="265" customFormat="1" ht="12.75" customHeight="1">
      <c r="A115" s="343" t="s">
        <v>901</v>
      </c>
      <c r="B115" s="343"/>
      <c r="C115" s="29">
        <v>2476.5752748907516</v>
      </c>
      <c r="D115" s="29">
        <v>1510.3162053712483</v>
      </c>
      <c r="E115" s="29" t="s">
        <v>19</v>
      </c>
      <c r="F115" s="31" t="s">
        <v>19</v>
      </c>
      <c r="G115" s="29" t="s">
        <v>19</v>
      </c>
      <c r="H115" s="29">
        <v>582934</v>
      </c>
    </row>
    <row r="116" spans="1:8" s="265" customFormat="1" ht="12.75" customHeight="1">
      <c r="A116" s="343" t="s">
        <v>805</v>
      </c>
      <c r="B116" s="343"/>
      <c r="C116" s="29">
        <v>4458.848429054054</v>
      </c>
      <c r="D116" s="29">
        <v>6651.5644596912525</v>
      </c>
      <c r="E116" s="29">
        <v>80</v>
      </c>
      <c r="F116" s="31">
        <v>97.74</v>
      </c>
      <c r="G116" s="29">
        <v>55</v>
      </c>
      <c r="H116" s="29">
        <v>-34296</v>
      </c>
    </row>
    <row r="117" spans="1:8" s="265" customFormat="1" ht="12.75" customHeight="1">
      <c r="A117" s="343" t="s">
        <v>806</v>
      </c>
      <c r="B117" s="343"/>
      <c r="C117" s="29">
        <v>4419.633428130769</v>
      </c>
      <c r="D117" s="29">
        <v>1942.5378156632921</v>
      </c>
      <c r="E117" s="29">
        <v>80</v>
      </c>
      <c r="F117" s="31">
        <v>107.51</v>
      </c>
      <c r="G117" s="29">
        <v>62</v>
      </c>
      <c r="H117" s="29">
        <v>-178344</v>
      </c>
    </row>
    <row r="118" spans="1:8" s="265" customFormat="1" ht="12.75" customHeight="1">
      <c r="A118" s="349" t="s">
        <v>155</v>
      </c>
      <c r="B118" s="349"/>
      <c r="C118" s="37">
        <v>8256.138592592592</v>
      </c>
      <c r="D118" s="37">
        <v>6398.656867749418</v>
      </c>
      <c r="E118" s="37">
        <v>70</v>
      </c>
      <c r="F118" s="39">
        <v>194.55</v>
      </c>
      <c r="G118" s="37">
        <v>70</v>
      </c>
      <c r="H118" s="37">
        <v>-558767</v>
      </c>
    </row>
    <row r="119" spans="1:8" s="265" customFormat="1" ht="12.75" customHeight="1">
      <c r="A119" s="347"/>
      <c r="B119" s="347"/>
      <c r="C119" s="34"/>
      <c r="D119" s="34"/>
      <c r="E119" s="34"/>
      <c r="F119" s="46"/>
      <c r="G119" s="34"/>
      <c r="H119" s="34"/>
    </row>
    <row r="120" spans="1:8" s="265" customFormat="1" ht="12.75" customHeight="1">
      <c r="A120" s="342" t="s">
        <v>157</v>
      </c>
      <c r="B120" s="342"/>
      <c r="C120" s="25">
        <v>3527.1971453976607</v>
      </c>
      <c r="D120" s="25">
        <v>3921.303829413885</v>
      </c>
      <c r="E120" s="25" t="s">
        <v>19</v>
      </c>
      <c r="F120" s="27" t="s">
        <v>19</v>
      </c>
      <c r="G120" s="25" t="s">
        <v>19</v>
      </c>
      <c r="H120" s="25">
        <v>8855990</v>
      </c>
    </row>
    <row r="121" spans="1:8" s="265" customFormat="1" ht="12.75" customHeight="1">
      <c r="A121" s="343" t="s">
        <v>158</v>
      </c>
      <c r="B121" s="343"/>
      <c r="C121" s="29">
        <v>5426.856623262346</v>
      </c>
      <c r="D121" s="29">
        <v>2582.379505184647</v>
      </c>
      <c r="E121" s="29">
        <v>75</v>
      </c>
      <c r="F121" s="31">
        <v>118.12</v>
      </c>
      <c r="G121" s="29">
        <v>69</v>
      </c>
      <c r="H121" s="29">
        <v>-1625126</v>
      </c>
    </row>
    <row r="122" spans="1:8" s="265" customFormat="1" ht="12.75" customHeight="1">
      <c r="A122" s="343" t="s">
        <v>161</v>
      </c>
      <c r="B122" s="343"/>
      <c r="C122" s="29">
        <v>4747.655175670103</v>
      </c>
      <c r="D122" s="29">
        <v>9087.011499999997</v>
      </c>
      <c r="E122" s="29">
        <v>78</v>
      </c>
      <c r="F122" s="31">
        <v>105.91</v>
      </c>
      <c r="G122" s="29">
        <v>61</v>
      </c>
      <c r="H122" s="29">
        <v>-72913</v>
      </c>
    </row>
    <row r="123" spans="1:8" s="265" customFormat="1" ht="12.75" customHeight="1">
      <c r="A123" s="343" t="s">
        <v>162</v>
      </c>
      <c r="B123" s="343"/>
      <c r="C123" s="29">
        <v>4911.1995624640185</v>
      </c>
      <c r="D123" s="29">
        <v>6336.343079646019</v>
      </c>
      <c r="E123" s="29">
        <v>85</v>
      </c>
      <c r="F123" s="31">
        <v>100.83</v>
      </c>
      <c r="G123" s="29">
        <v>57</v>
      </c>
      <c r="H123" s="29">
        <v>-224333</v>
      </c>
    </row>
    <row r="124" spans="1:8" s="265" customFormat="1" ht="12.75" customHeight="1">
      <c r="A124" s="343" t="s">
        <v>624</v>
      </c>
      <c r="B124" s="343"/>
      <c r="C124" s="29">
        <v>3212.9126678291195</v>
      </c>
      <c r="D124" s="29">
        <v>5874.582813051144</v>
      </c>
      <c r="E124" s="29">
        <v>95</v>
      </c>
      <c r="F124" s="31">
        <v>64.21</v>
      </c>
      <c r="G124" s="29">
        <v>33</v>
      </c>
      <c r="H124" s="29">
        <v>925533</v>
      </c>
    </row>
    <row r="125" spans="1:8" s="265" customFormat="1" ht="12.75" customHeight="1">
      <c r="A125" s="343" t="s">
        <v>898</v>
      </c>
      <c r="B125" s="343"/>
      <c r="C125" s="29">
        <v>2835.393480133176</v>
      </c>
      <c r="D125" s="29">
        <v>1330.455152899824</v>
      </c>
      <c r="E125" s="29">
        <v>90</v>
      </c>
      <c r="F125" s="31">
        <v>79.31</v>
      </c>
      <c r="G125" s="29">
        <v>43</v>
      </c>
      <c r="H125" s="29">
        <v>1584713</v>
      </c>
    </row>
    <row r="126" spans="1:8" s="265" customFormat="1" ht="12.75" customHeight="1">
      <c r="A126" s="343" t="s">
        <v>862</v>
      </c>
      <c r="B126" s="343"/>
      <c r="C126" s="29">
        <v>3186.4099580782445</v>
      </c>
      <c r="D126" s="29">
        <v>7950.106207165109</v>
      </c>
      <c r="E126" s="29">
        <v>85</v>
      </c>
      <c r="F126" s="31">
        <v>81.49</v>
      </c>
      <c r="G126" s="29">
        <v>44</v>
      </c>
      <c r="H126" s="29">
        <v>338810</v>
      </c>
    </row>
    <row r="127" spans="1:8" s="265" customFormat="1" ht="12.75" customHeight="1">
      <c r="A127" s="343" t="s">
        <v>171</v>
      </c>
      <c r="B127" s="343"/>
      <c r="C127" s="29">
        <v>2718.855266070668</v>
      </c>
      <c r="D127" s="29">
        <v>3582.9297492498936</v>
      </c>
      <c r="E127" s="29">
        <v>84</v>
      </c>
      <c r="F127" s="31">
        <v>88.65</v>
      </c>
      <c r="G127" s="29">
        <v>49</v>
      </c>
      <c r="H127" s="29">
        <v>1167566</v>
      </c>
    </row>
    <row r="128" spans="1:8" s="265" customFormat="1" ht="12.75" customHeight="1">
      <c r="A128" s="343" t="s">
        <v>899</v>
      </c>
      <c r="B128" s="343"/>
      <c r="C128" s="29">
        <v>3355.475368049098</v>
      </c>
      <c r="D128" s="29">
        <v>6573.770700538877</v>
      </c>
      <c r="E128" s="29">
        <v>100</v>
      </c>
      <c r="F128" s="31">
        <v>73.38</v>
      </c>
      <c r="G128" s="29">
        <v>39</v>
      </c>
      <c r="H128" s="29">
        <v>499527</v>
      </c>
    </row>
    <row r="129" spans="1:8" s="265" customFormat="1" ht="12.75" customHeight="1">
      <c r="A129" s="343" t="s">
        <v>177</v>
      </c>
      <c r="B129" s="343"/>
      <c r="C129" s="29">
        <v>3148.4941581828894</v>
      </c>
      <c r="D129" s="29">
        <v>4838.5063799442205</v>
      </c>
      <c r="E129" s="29">
        <v>90</v>
      </c>
      <c r="F129" s="31">
        <v>82.51</v>
      </c>
      <c r="G129" s="29">
        <v>45</v>
      </c>
      <c r="H129" s="29">
        <v>1908325</v>
      </c>
    </row>
    <row r="130" spans="1:8" s="265" customFormat="1" ht="12.75" customHeight="1">
      <c r="A130" s="343" t="s">
        <v>178</v>
      </c>
      <c r="B130" s="343"/>
      <c r="C130" s="29">
        <v>2995.4830544515003</v>
      </c>
      <c r="D130" s="29">
        <v>2739.5052576549665</v>
      </c>
      <c r="E130" s="29">
        <v>90</v>
      </c>
      <c r="F130" s="31">
        <v>88.78</v>
      </c>
      <c r="G130" s="29">
        <v>49</v>
      </c>
      <c r="H130" s="29">
        <v>1908431</v>
      </c>
    </row>
    <row r="131" spans="1:8" s="265" customFormat="1" ht="12.75" customHeight="1">
      <c r="A131" s="343" t="s">
        <v>180</v>
      </c>
      <c r="B131" s="343"/>
      <c r="C131" s="29">
        <v>2858.222441314554</v>
      </c>
      <c r="D131" s="29">
        <v>3785.3211004784675</v>
      </c>
      <c r="E131" s="29">
        <v>100</v>
      </c>
      <c r="F131" s="31">
        <v>66.17</v>
      </c>
      <c r="G131" s="29">
        <v>34</v>
      </c>
      <c r="H131" s="29">
        <v>119561</v>
      </c>
    </row>
    <row r="132" spans="1:8" s="265" customFormat="1" ht="12.75" customHeight="1">
      <c r="A132" s="343" t="s">
        <v>181</v>
      </c>
      <c r="B132" s="343"/>
      <c r="C132" s="29">
        <v>3557.5718789372772</v>
      </c>
      <c r="D132" s="29">
        <v>3117.930797967313</v>
      </c>
      <c r="E132" s="29">
        <v>78</v>
      </c>
      <c r="F132" s="31">
        <v>98.78</v>
      </c>
      <c r="G132" s="29">
        <v>56</v>
      </c>
      <c r="H132" s="29">
        <v>0</v>
      </c>
    </row>
    <row r="133" spans="1:8" s="265" customFormat="1" ht="12.75" customHeight="1">
      <c r="A133" s="343" t="s">
        <v>183</v>
      </c>
      <c r="B133" s="343"/>
      <c r="C133" s="29">
        <v>4505.246098772038</v>
      </c>
      <c r="D133" s="29">
        <v>2669.003259813084</v>
      </c>
      <c r="E133" s="29">
        <v>80</v>
      </c>
      <c r="F133" s="31">
        <v>99.47</v>
      </c>
      <c r="G133" s="29">
        <v>56</v>
      </c>
      <c r="H133" s="29">
        <v>0</v>
      </c>
    </row>
    <row r="134" spans="1:8" s="265" customFormat="1" ht="12.75" customHeight="1">
      <c r="A134" s="343" t="s">
        <v>184</v>
      </c>
      <c r="B134" s="343"/>
      <c r="C134" s="29">
        <v>3076.5020234604103</v>
      </c>
      <c r="D134" s="29">
        <v>3384.5052042360044</v>
      </c>
      <c r="E134" s="29">
        <v>95</v>
      </c>
      <c r="F134" s="31">
        <v>62.76</v>
      </c>
      <c r="G134" s="29">
        <v>32</v>
      </c>
      <c r="H134" s="29">
        <v>522257</v>
      </c>
    </row>
    <row r="135" spans="1:8" s="265" customFormat="1" ht="12.75" customHeight="1">
      <c r="A135" s="343" t="s">
        <v>185</v>
      </c>
      <c r="B135" s="343"/>
      <c r="C135" s="29">
        <v>7067.545735900962</v>
      </c>
      <c r="D135" s="29">
        <v>1582.4329288702916</v>
      </c>
      <c r="E135" s="29">
        <v>75</v>
      </c>
      <c r="F135" s="31">
        <v>115.28</v>
      </c>
      <c r="G135" s="29">
        <v>67</v>
      </c>
      <c r="H135" s="29">
        <v>-233863</v>
      </c>
    </row>
    <row r="136" spans="1:8" s="265" customFormat="1" ht="12.75" customHeight="1">
      <c r="A136" s="343" t="s">
        <v>188</v>
      </c>
      <c r="B136" s="343"/>
      <c r="C136" s="29">
        <v>9135.122981260649</v>
      </c>
      <c r="D136" s="29">
        <v>-5795.897609075045</v>
      </c>
      <c r="E136" s="29">
        <v>75</v>
      </c>
      <c r="F136" s="31">
        <v>160.06</v>
      </c>
      <c r="G136" s="29">
        <v>70</v>
      </c>
      <c r="H136" s="29">
        <v>-583616</v>
      </c>
    </row>
    <row r="137" spans="1:8" s="265" customFormat="1" ht="12.75" customHeight="1">
      <c r="A137" s="343" t="s">
        <v>193</v>
      </c>
      <c r="B137" s="343"/>
      <c r="C137" s="29">
        <v>2666.802473387602</v>
      </c>
      <c r="D137" s="29">
        <v>2065.1074837108295</v>
      </c>
      <c r="E137" s="29">
        <v>93</v>
      </c>
      <c r="F137" s="31">
        <v>83.97</v>
      </c>
      <c r="G137" s="29">
        <v>46</v>
      </c>
      <c r="H137" s="29">
        <v>1662374</v>
      </c>
    </row>
    <row r="138" spans="1:8" s="265" customFormat="1" ht="12.75" customHeight="1">
      <c r="A138" s="343" t="s">
        <v>708</v>
      </c>
      <c r="B138" s="343"/>
      <c r="C138" s="29">
        <v>3011.4880726149095</v>
      </c>
      <c r="D138" s="29">
        <v>418.21144000000055</v>
      </c>
      <c r="E138" s="29">
        <v>90</v>
      </c>
      <c r="F138" s="31">
        <v>81.36</v>
      </c>
      <c r="G138" s="29">
        <v>44</v>
      </c>
      <c r="H138" s="29">
        <v>342761</v>
      </c>
    </row>
    <row r="139" spans="1:8" s="265" customFormat="1" ht="12.75" customHeight="1">
      <c r="A139" s="349" t="s">
        <v>903</v>
      </c>
      <c r="B139" s="349"/>
      <c r="C139" s="37">
        <v>3678.955394153449</v>
      </c>
      <c r="D139" s="37">
        <v>17721.738906249997</v>
      </c>
      <c r="E139" s="37" t="s">
        <v>19</v>
      </c>
      <c r="F139" s="39">
        <v>64.19</v>
      </c>
      <c r="G139" s="37">
        <v>33</v>
      </c>
      <c r="H139" s="37">
        <v>615983</v>
      </c>
    </row>
    <row r="140" spans="1:8" s="265" customFormat="1" ht="12.75" customHeight="1">
      <c r="A140" s="347"/>
      <c r="B140" s="347"/>
      <c r="C140" s="34"/>
      <c r="D140" s="34"/>
      <c r="E140" s="34"/>
      <c r="F140" s="46"/>
      <c r="G140" s="34"/>
      <c r="H140" s="34"/>
    </row>
    <row r="141" spans="1:8" s="265" customFormat="1" ht="12.75" customHeight="1">
      <c r="A141" s="342" t="s">
        <v>198</v>
      </c>
      <c r="B141" s="342"/>
      <c r="C141" s="25">
        <v>2940.9152928615995</v>
      </c>
      <c r="D141" s="25">
        <v>4348.666737053795</v>
      </c>
      <c r="E141" s="25" t="s">
        <v>19</v>
      </c>
      <c r="F141" s="27" t="s">
        <v>19</v>
      </c>
      <c r="G141" s="25" t="s">
        <v>19</v>
      </c>
      <c r="H141" s="25">
        <v>4429831</v>
      </c>
    </row>
    <row r="142" spans="1:8" s="265" customFormat="1" ht="12.75" customHeight="1">
      <c r="A142" s="343" t="s">
        <v>825</v>
      </c>
      <c r="B142" s="343"/>
      <c r="C142" s="29">
        <v>2861.8416469038207</v>
      </c>
      <c r="D142" s="29">
        <v>5437.891712962963</v>
      </c>
      <c r="E142" s="29">
        <v>95</v>
      </c>
      <c r="F142" s="31">
        <v>73.51</v>
      </c>
      <c r="G142" s="29">
        <v>39</v>
      </c>
      <c r="H142" s="29">
        <v>1552295</v>
      </c>
    </row>
    <row r="143" spans="1:8" s="265" customFormat="1" ht="12.75" customHeight="1">
      <c r="A143" s="343" t="s">
        <v>200</v>
      </c>
      <c r="B143" s="343"/>
      <c r="C143" s="29">
        <v>3749.7965217391306</v>
      </c>
      <c r="D143" s="29">
        <v>47184.28224489797</v>
      </c>
      <c r="E143" s="29">
        <v>100</v>
      </c>
      <c r="F143" s="31">
        <v>62.65</v>
      </c>
      <c r="G143" s="29">
        <v>32</v>
      </c>
      <c r="H143" s="29">
        <v>5953</v>
      </c>
    </row>
    <row r="144" spans="1:8" s="265" customFormat="1" ht="12.75" customHeight="1">
      <c r="A144" s="343" t="s">
        <v>201</v>
      </c>
      <c r="B144" s="343"/>
      <c r="C144" s="29">
        <v>4373.8522641509435</v>
      </c>
      <c r="D144" s="29">
        <v>-4725.4174509804025</v>
      </c>
      <c r="E144" s="29">
        <v>85</v>
      </c>
      <c r="F144" s="31">
        <v>62.69</v>
      </c>
      <c r="G144" s="29">
        <v>32</v>
      </c>
      <c r="H144" s="29">
        <v>434</v>
      </c>
    </row>
    <row r="145" spans="1:8" s="265" customFormat="1" ht="12.75" customHeight="1">
      <c r="A145" s="343" t="s">
        <v>202</v>
      </c>
      <c r="B145" s="343"/>
      <c r="C145" s="29">
        <v>3332.1366666666663</v>
      </c>
      <c r="D145" s="29">
        <v>23088.55222222222</v>
      </c>
      <c r="E145" s="29">
        <v>100</v>
      </c>
      <c r="F145" s="31">
        <v>59.49</v>
      </c>
      <c r="G145" s="29">
        <v>30</v>
      </c>
      <c r="H145" s="29">
        <v>8747</v>
      </c>
    </row>
    <row r="146" spans="1:8" s="265" customFormat="1" ht="12.75" customHeight="1">
      <c r="A146" s="343" t="s">
        <v>203</v>
      </c>
      <c r="B146" s="343"/>
      <c r="C146" s="29">
        <v>2852.0240811044005</v>
      </c>
      <c r="D146" s="29">
        <v>4056.731099476439</v>
      </c>
      <c r="E146" s="29">
        <v>90</v>
      </c>
      <c r="F146" s="31">
        <v>64.93</v>
      </c>
      <c r="G146" s="29">
        <v>33</v>
      </c>
      <c r="H146" s="29">
        <v>647132</v>
      </c>
    </row>
    <row r="147" spans="1:8" s="265" customFormat="1" ht="12.75" customHeight="1">
      <c r="A147" s="343" t="s">
        <v>205</v>
      </c>
      <c r="B147" s="343"/>
      <c r="C147" s="29">
        <v>3214.7719449901765</v>
      </c>
      <c r="D147" s="29">
        <v>4875.961653543311</v>
      </c>
      <c r="E147" s="29">
        <v>90</v>
      </c>
      <c r="F147" s="31">
        <v>66.59</v>
      </c>
      <c r="G147" s="29">
        <v>34</v>
      </c>
      <c r="H147" s="29">
        <v>95329</v>
      </c>
    </row>
    <row r="148" spans="1:8" s="265" customFormat="1" ht="12.75" customHeight="1">
      <c r="A148" s="343" t="s">
        <v>206</v>
      </c>
      <c r="B148" s="343"/>
      <c r="C148" s="29">
        <v>3675.17625</v>
      </c>
      <c r="D148" s="29">
        <v>-715.6221276595752</v>
      </c>
      <c r="E148" s="29">
        <v>65</v>
      </c>
      <c r="F148" s="31">
        <v>80.79</v>
      </c>
      <c r="G148" s="29">
        <v>44</v>
      </c>
      <c r="H148" s="29">
        <v>0</v>
      </c>
    </row>
    <row r="149" spans="1:8" s="265" customFormat="1" ht="12.75" customHeight="1">
      <c r="A149" s="344" t="s">
        <v>207</v>
      </c>
      <c r="B149" s="344"/>
      <c r="C149" s="37">
        <v>2909.149085024595</v>
      </c>
      <c r="D149" s="37">
        <v>2883.8695438865457</v>
      </c>
      <c r="E149" s="37">
        <v>90</v>
      </c>
      <c r="F149" s="39">
        <v>68.73</v>
      </c>
      <c r="G149" s="37">
        <v>36</v>
      </c>
      <c r="H149" s="37">
        <v>2119941</v>
      </c>
    </row>
    <row r="150" spans="1:8" s="265" customFormat="1" ht="12.75" customHeight="1">
      <c r="A150" s="347"/>
      <c r="B150" s="347"/>
      <c r="C150" s="34"/>
      <c r="D150" s="34"/>
      <c r="E150" s="34"/>
      <c r="F150" s="46"/>
      <c r="G150" s="34"/>
      <c r="H150" s="34"/>
    </row>
    <row r="151" spans="1:8" s="265" customFormat="1" ht="12.75" customHeight="1">
      <c r="A151" s="342" t="s">
        <v>208</v>
      </c>
      <c r="B151" s="342"/>
      <c r="C151" s="25">
        <v>3039.7433976135762</v>
      </c>
      <c r="D151" s="25">
        <v>4694.167524526948</v>
      </c>
      <c r="E151" s="25" t="s">
        <v>19</v>
      </c>
      <c r="F151" s="27" t="s">
        <v>19</v>
      </c>
      <c r="G151" s="25" t="s">
        <v>19</v>
      </c>
      <c r="H151" s="25">
        <v>21096005</v>
      </c>
    </row>
    <row r="152" spans="1:8" s="265" customFormat="1" ht="12.75" customHeight="1">
      <c r="A152" s="343" t="s">
        <v>209</v>
      </c>
      <c r="B152" s="343"/>
      <c r="C152" s="29">
        <v>2831.5313247711365</v>
      </c>
      <c r="D152" s="29">
        <v>1210.8956911212176</v>
      </c>
      <c r="E152" s="29">
        <v>91</v>
      </c>
      <c r="F152" s="31">
        <v>82.4</v>
      </c>
      <c r="G152" s="29">
        <v>45</v>
      </c>
      <c r="H152" s="29">
        <v>2363952</v>
      </c>
    </row>
    <row r="153" spans="1:8" s="265" customFormat="1" ht="12.75" customHeight="1">
      <c r="A153" s="343" t="s">
        <v>857</v>
      </c>
      <c r="B153" s="343"/>
      <c r="C153" s="29">
        <v>3040.8682074571957</v>
      </c>
      <c r="D153" s="29">
        <v>5369.852091545554</v>
      </c>
      <c r="E153" s="29">
        <v>93</v>
      </c>
      <c r="F153" s="31">
        <v>79.96</v>
      </c>
      <c r="G153" s="29">
        <v>43</v>
      </c>
      <c r="H153" s="29">
        <v>15896842</v>
      </c>
    </row>
    <row r="154" spans="1:8" s="265" customFormat="1" ht="12.75" customHeight="1">
      <c r="A154" s="343" t="s">
        <v>211</v>
      </c>
      <c r="B154" s="343"/>
      <c r="C154" s="29">
        <v>2788.0040228247253</v>
      </c>
      <c r="D154" s="29">
        <v>3516.0605914343996</v>
      </c>
      <c r="E154" s="29">
        <v>92</v>
      </c>
      <c r="F154" s="31">
        <v>76.58</v>
      </c>
      <c r="G154" s="29">
        <v>41</v>
      </c>
      <c r="H154" s="29">
        <v>2059416</v>
      </c>
    </row>
    <row r="155" spans="1:8" s="265" customFormat="1" ht="12.75" customHeight="1">
      <c r="A155" s="343" t="s">
        <v>217</v>
      </c>
      <c r="B155" s="343"/>
      <c r="C155" s="29">
        <v>1600.165182788945</v>
      </c>
      <c r="D155" s="29">
        <v>5669.393055555554</v>
      </c>
      <c r="E155" s="29">
        <v>92</v>
      </c>
      <c r="F155" s="31">
        <v>69.38</v>
      </c>
      <c r="G155" s="29">
        <v>36</v>
      </c>
      <c r="H155" s="29">
        <v>162775</v>
      </c>
    </row>
    <row r="156" spans="1:8" s="265" customFormat="1" ht="12.75" customHeight="1">
      <c r="A156" s="343" t="s">
        <v>218</v>
      </c>
      <c r="B156" s="343"/>
      <c r="C156" s="29">
        <v>2707.565961665565</v>
      </c>
      <c r="D156" s="29">
        <v>4598.897402928072</v>
      </c>
      <c r="E156" s="29">
        <v>90</v>
      </c>
      <c r="F156" s="31">
        <v>77.16</v>
      </c>
      <c r="G156" s="29">
        <v>41</v>
      </c>
      <c r="H156" s="29">
        <v>613020</v>
      </c>
    </row>
    <row r="157" spans="1:8" s="265" customFormat="1" ht="12.75" customHeight="1">
      <c r="A157" s="349" t="s">
        <v>224</v>
      </c>
      <c r="B157" s="349"/>
      <c r="C157" s="37">
        <v>4161.550586025451</v>
      </c>
      <c r="D157" s="37">
        <v>1348.1212828685264</v>
      </c>
      <c r="E157" s="37">
        <v>65</v>
      </c>
      <c r="F157" s="39">
        <v>113.32</v>
      </c>
      <c r="G157" s="37">
        <v>66</v>
      </c>
      <c r="H157" s="37">
        <v>0</v>
      </c>
    </row>
    <row r="158" spans="1:8" s="265" customFormat="1" ht="12.75" customHeight="1">
      <c r="A158" s="347"/>
      <c r="B158" s="347"/>
      <c r="C158" s="34"/>
      <c r="D158" s="34"/>
      <c r="E158" s="34"/>
      <c r="F158" s="46"/>
      <c r="G158" s="34"/>
      <c r="H158" s="34"/>
    </row>
    <row r="159" spans="1:8" s="265" customFormat="1" ht="12.75" customHeight="1">
      <c r="A159" s="342" t="s">
        <v>227</v>
      </c>
      <c r="B159" s="342"/>
      <c r="C159" s="25">
        <v>2841.8513378481184</v>
      </c>
      <c r="D159" s="25">
        <v>3368.496919716533</v>
      </c>
      <c r="E159" s="25" t="s">
        <v>19</v>
      </c>
      <c r="F159" s="27" t="s">
        <v>19</v>
      </c>
      <c r="G159" s="25" t="s">
        <v>19</v>
      </c>
      <c r="H159" s="25">
        <v>10924784</v>
      </c>
    </row>
    <row r="160" spans="1:8" s="265" customFormat="1" ht="12.75" customHeight="1">
      <c r="A160" s="343" t="s">
        <v>228</v>
      </c>
      <c r="B160" s="343"/>
      <c r="C160" s="29">
        <v>2787.6227517024213</v>
      </c>
      <c r="D160" s="29">
        <v>1982.8324261326334</v>
      </c>
      <c r="E160" s="29">
        <v>95</v>
      </c>
      <c r="F160" s="31">
        <v>74.2</v>
      </c>
      <c r="G160" s="29">
        <v>39</v>
      </c>
      <c r="H160" s="29">
        <v>6216853</v>
      </c>
    </row>
    <row r="161" spans="1:8" s="265" customFormat="1" ht="12.75" customHeight="1">
      <c r="A161" s="349" t="s">
        <v>896</v>
      </c>
      <c r="B161" s="349"/>
      <c r="C161" s="37">
        <v>2920.431386255924</v>
      </c>
      <c r="D161" s="37">
        <v>5374.072613447374</v>
      </c>
      <c r="E161" s="37">
        <v>95</v>
      </c>
      <c r="F161" s="39">
        <v>72.27</v>
      </c>
      <c r="G161" s="37">
        <v>38</v>
      </c>
      <c r="H161" s="37">
        <v>4707931</v>
      </c>
    </row>
    <row r="162" spans="1:8" s="265" customFormat="1" ht="12.75" customHeight="1">
      <c r="A162" s="347"/>
      <c r="B162" s="347"/>
      <c r="C162" s="34"/>
      <c r="D162" s="34"/>
      <c r="E162" s="34"/>
      <c r="F162" s="46"/>
      <c r="G162" s="34"/>
      <c r="H162" s="34"/>
    </row>
    <row r="163" spans="1:8" s="265" customFormat="1" ht="12.75" customHeight="1">
      <c r="A163" s="342" t="s">
        <v>234</v>
      </c>
      <c r="B163" s="342"/>
      <c r="C163" s="25">
        <v>2880.807809203889</v>
      </c>
      <c r="D163" s="25">
        <v>8219.19680098975</v>
      </c>
      <c r="E163" s="25" t="s">
        <v>19</v>
      </c>
      <c r="F163" s="27" t="s">
        <v>19</v>
      </c>
      <c r="G163" s="25" t="s">
        <v>19</v>
      </c>
      <c r="H163" s="25">
        <v>4545018</v>
      </c>
    </row>
    <row r="164" spans="1:8" s="265" customFormat="1" ht="12.75" customHeight="1">
      <c r="A164" s="343" t="s">
        <v>809</v>
      </c>
      <c r="B164" s="343"/>
      <c r="C164" s="29">
        <v>2844.898761061947</v>
      </c>
      <c r="D164" s="29">
        <v>9531.884511858798</v>
      </c>
      <c r="E164" s="29">
        <v>95</v>
      </c>
      <c r="F164" s="31">
        <v>64.62</v>
      </c>
      <c r="G164" s="29">
        <v>33</v>
      </c>
      <c r="H164" s="29">
        <v>1687625</v>
      </c>
    </row>
    <row r="165" spans="1:8" s="265" customFormat="1" ht="12.75" customHeight="1">
      <c r="A165" s="343" t="s">
        <v>810</v>
      </c>
      <c r="B165" s="343"/>
      <c r="C165" s="29">
        <v>2757.464232390461</v>
      </c>
      <c r="D165" s="29">
        <v>8620.244288135593</v>
      </c>
      <c r="E165" s="29">
        <v>90</v>
      </c>
      <c r="F165" s="31">
        <v>68.35</v>
      </c>
      <c r="G165" s="29">
        <v>36</v>
      </c>
      <c r="H165" s="29">
        <v>709387</v>
      </c>
    </row>
    <row r="166" spans="1:8" s="265" customFormat="1" ht="12.75" customHeight="1">
      <c r="A166" s="349" t="s">
        <v>811</v>
      </c>
      <c r="B166" s="349"/>
      <c r="C166" s="47">
        <v>3019.5388705439386</v>
      </c>
      <c r="D166" s="47">
        <v>6730.157344578315</v>
      </c>
      <c r="E166" s="47">
        <v>93</v>
      </c>
      <c r="F166" s="49">
        <v>69.73</v>
      </c>
      <c r="G166" s="47">
        <v>36</v>
      </c>
      <c r="H166" s="47">
        <v>2148006</v>
      </c>
    </row>
    <row r="167" spans="1:8" s="265" customFormat="1" ht="12.75" customHeight="1">
      <c r="A167" s="347"/>
      <c r="B167" s="347"/>
      <c r="C167" s="34"/>
      <c r="D167" s="34"/>
      <c r="E167" s="34"/>
      <c r="F167" s="46"/>
      <c r="G167" s="34"/>
      <c r="H167" s="34"/>
    </row>
    <row r="168" spans="1:8" s="265" customFormat="1" ht="12.75" customHeight="1">
      <c r="A168" s="342" t="s">
        <v>240</v>
      </c>
      <c r="B168" s="342"/>
      <c r="C168" s="25">
        <v>2937.12311171192</v>
      </c>
      <c r="D168" s="25">
        <v>5036.267974908404</v>
      </c>
      <c r="E168" s="25" t="s">
        <v>19</v>
      </c>
      <c r="F168" s="27" t="s">
        <v>19</v>
      </c>
      <c r="G168" s="25" t="s">
        <v>19</v>
      </c>
      <c r="H168" s="25">
        <v>5602361</v>
      </c>
    </row>
    <row r="169" spans="1:8" s="265" customFormat="1" ht="12.75" customHeight="1">
      <c r="A169" s="343" t="s">
        <v>241</v>
      </c>
      <c r="B169" s="343"/>
      <c r="C169" s="29">
        <v>3073.3172285143237</v>
      </c>
      <c r="D169" s="29">
        <v>3587.636583389601</v>
      </c>
      <c r="E169" s="29">
        <v>88</v>
      </c>
      <c r="F169" s="31">
        <v>70.97</v>
      </c>
      <c r="G169" s="29">
        <v>37</v>
      </c>
      <c r="H169" s="29">
        <v>576305</v>
      </c>
    </row>
    <row r="170" spans="1:8" s="265" customFormat="1" ht="12.75" customHeight="1">
      <c r="A170" s="343" t="s">
        <v>836</v>
      </c>
      <c r="B170" s="343"/>
      <c r="C170" s="29">
        <v>5864.784</v>
      </c>
      <c r="D170" s="29">
        <v>6016.093679245279</v>
      </c>
      <c r="E170" s="29">
        <v>60</v>
      </c>
      <c r="F170" s="31">
        <v>154.08</v>
      </c>
      <c r="G170" s="29">
        <v>70</v>
      </c>
      <c r="H170" s="29">
        <v>-45860</v>
      </c>
    </row>
    <row r="171" spans="1:8" s="265" customFormat="1" ht="12.75" customHeight="1">
      <c r="A171" s="343" t="s">
        <v>244</v>
      </c>
      <c r="B171" s="343"/>
      <c r="C171" s="29">
        <v>2798.7639759926915</v>
      </c>
      <c r="D171" s="29">
        <v>4175.2414979338855</v>
      </c>
      <c r="E171" s="29">
        <v>100</v>
      </c>
      <c r="F171" s="31">
        <v>71.61</v>
      </c>
      <c r="G171" s="29">
        <v>38</v>
      </c>
      <c r="H171" s="29">
        <v>601610</v>
      </c>
    </row>
    <row r="172" spans="1:8" s="265" customFormat="1" ht="12.75" customHeight="1">
      <c r="A172" s="343" t="s">
        <v>249</v>
      </c>
      <c r="B172" s="343"/>
      <c r="C172" s="29">
        <v>3562.9857142857145</v>
      </c>
      <c r="D172" s="29">
        <v>-2256.6934502923996</v>
      </c>
      <c r="E172" s="29">
        <v>65</v>
      </c>
      <c r="F172" s="31">
        <v>96.72</v>
      </c>
      <c r="G172" s="29">
        <v>54</v>
      </c>
      <c r="H172" s="29">
        <v>0</v>
      </c>
    </row>
    <row r="173" spans="1:8" s="265" customFormat="1" ht="12.75" customHeight="1">
      <c r="A173" s="343" t="s">
        <v>250</v>
      </c>
      <c r="B173" s="343"/>
      <c r="C173" s="29">
        <v>2974.244340337582</v>
      </c>
      <c r="D173" s="29">
        <v>5951.167583939077</v>
      </c>
      <c r="E173" s="29">
        <v>100</v>
      </c>
      <c r="F173" s="31">
        <v>66.74</v>
      </c>
      <c r="G173" s="29">
        <v>34</v>
      </c>
      <c r="H173" s="29">
        <v>1496761</v>
      </c>
    </row>
    <row r="174" spans="1:8" s="265" customFormat="1" ht="12.75" customHeight="1">
      <c r="A174" s="343" t="s">
        <v>251</v>
      </c>
      <c r="B174" s="343"/>
      <c r="C174" s="29">
        <v>2690.4155005728903</v>
      </c>
      <c r="D174" s="29">
        <v>6118.689771908763</v>
      </c>
      <c r="E174" s="29">
        <v>100</v>
      </c>
      <c r="F174" s="31">
        <v>67.9</v>
      </c>
      <c r="G174" s="29">
        <v>35</v>
      </c>
      <c r="H174" s="29">
        <v>789379</v>
      </c>
    </row>
    <row r="175" spans="1:8" s="265" customFormat="1" ht="12.75" customHeight="1">
      <c r="A175" s="343" t="s">
        <v>254</v>
      </c>
      <c r="B175" s="343"/>
      <c r="C175" s="29">
        <v>2760.9407164179106</v>
      </c>
      <c r="D175" s="29">
        <v>6224.870513595166</v>
      </c>
      <c r="E175" s="29">
        <v>90</v>
      </c>
      <c r="F175" s="31">
        <v>67.53</v>
      </c>
      <c r="G175" s="29">
        <v>35</v>
      </c>
      <c r="H175" s="29">
        <v>335844</v>
      </c>
    </row>
    <row r="176" spans="1:8" s="265" customFormat="1" ht="12.75" customHeight="1">
      <c r="A176" s="343" t="s">
        <v>255</v>
      </c>
      <c r="B176" s="343"/>
      <c r="C176" s="29">
        <v>2295.3276416930535</v>
      </c>
      <c r="D176" s="29">
        <v>270.8489236545686</v>
      </c>
      <c r="E176" s="29">
        <v>95</v>
      </c>
      <c r="F176" s="31">
        <v>66.32</v>
      </c>
      <c r="G176" s="29">
        <v>34</v>
      </c>
      <c r="H176" s="29">
        <v>957368</v>
      </c>
    </row>
    <row r="177" spans="1:8" s="265" customFormat="1" ht="12.75" customHeight="1">
      <c r="A177" s="343" t="s">
        <v>812</v>
      </c>
      <c r="B177" s="343"/>
      <c r="C177" s="29">
        <v>2740.570172413793</v>
      </c>
      <c r="D177" s="29">
        <v>11870.280831295842</v>
      </c>
      <c r="E177" s="29">
        <v>90</v>
      </c>
      <c r="F177" s="31">
        <v>72.77</v>
      </c>
      <c r="G177" s="29">
        <v>39</v>
      </c>
      <c r="H177" s="29">
        <v>402152</v>
      </c>
    </row>
    <row r="178" spans="1:8" s="265" customFormat="1" ht="12.75" customHeight="1">
      <c r="A178" s="349" t="s">
        <v>257</v>
      </c>
      <c r="B178" s="349"/>
      <c r="C178" s="37">
        <v>3183.7560331384016</v>
      </c>
      <c r="D178" s="37">
        <v>6209.170323529411</v>
      </c>
      <c r="E178" s="37">
        <v>95</v>
      </c>
      <c r="F178" s="39">
        <v>65.62</v>
      </c>
      <c r="G178" s="37">
        <v>34</v>
      </c>
      <c r="H178" s="37">
        <v>488802</v>
      </c>
    </row>
    <row r="179" spans="1:8" s="265" customFormat="1" ht="12.75" customHeight="1">
      <c r="A179" s="347"/>
      <c r="B179" s="347"/>
      <c r="C179" s="34"/>
      <c r="D179" s="34"/>
      <c r="E179" s="34"/>
      <c r="F179" s="34"/>
      <c r="G179" s="34" t="s">
        <v>895</v>
      </c>
      <c r="H179" s="34"/>
    </row>
    <row r="180" spans="1:8" s="265" customFormat="1" ht="12.75" customHeight="1">
      <c r="A180" s="342" t="s">
        <v>259</v>
      </c>
      <c r="B180" s="342"/>
      <c r="C180" s="25">
        <v>4378.830000341276</v>
      </c>
      <c r="D180" s="25">
        <v>4769.531144296725</v>
      </c>
      <c r="E180" s="27">
        <v>78.75</v>
      </c>
      <c r="F180" s="25">
        <v>100</v>
      </c>
      <c r="G180" s="25" t="s">
        <v>19</v>
      </c>
      <c r="H180" s="25">
        <v>2000000</v>
      </c>
    </row>
    <row r="181" spans="1:8" s="265" customFormat="1" ht="12.75" customHeight="1">
      <c r="A181" s="343" t="s">
        <v>260</v>
      </c>
      <c r="B181" s="343"/>
      <c r="C181" s="29">
        <v>4626.0912196064255</v>
      </c>
      <c r="D181" s="29">
        <v>3217.5000387350524</v>
      </c>
      <c r="E181" s="29" t="s">
        <v>19</v>
      </c>
      <c r="F181" s="29" t="s">
        <v>19</v>
      </c>
      <c r="G181" s="29" t="s">
        <v>19</v>
      </c>
      <c r="H181" s="29">
        <v>-2589504</v>
      </c>
    </row>
    <row r="182" spans="1:8" s="265" customFormat="1" ht="12.75" customHeight="1">
      <c r="A182" s="343" t="s">
        <v>261</v>
      </c>
      <c r="B182" s="343"/>
      <c r="C182" s="29">
        <v>5452.187098564107</v>
      </c>
      <c r="D182" s="29">
        <v>5642.486107386115</v>
      </c>
      <c r="E182" s="29" t="s">
        <v>19</v>
      </c>
      <c r="F182" s="29" t="s">
        <v>19</v>
      </c>
      <c r="G182" s="29" t="s">
        <v>19</v>
      </c>
      <c r="H182" s="29">
        <v>-50864485</v>
      </c>
    </row>
    <row r="183" spans="1:8" s="265" customFormat="1" ht="12.75" customHeight="1">
      <c r="A183" s="343" t="s">
        <v>262</v>
      </c>
      <c r="B183" s="343"/>
      <c r="C183" s="29">
        <v>3527.1971453976607</v>
      </c>
      <c r="D183" s="29">
        <v>3921.303829413885</v>
      </c>
      <c r="E183" s="29" t="s">
        <v>19</v>
      </c>
      <c r="F183" s="29" t="s">
        <v>19</v>
      </c>
      <c r="G183" s="29" t="s">
        <v>19</v>
      </c>
      <c r="H183" s="29">
        <v>8855990</v>
      </c>
    </row>
    <row r="184" spans="1:8" s="265" customFormat="1" ht="12.75" customHeight="1">
      <c r="A184" s="343" t="s">
        <v>263</v>
      </c>
      <c r="B184" s="343"/>
      <c r="C184" s="29">
        <v>2940.9152928615995</v>
      </c>
      <c r="D184" s="29">
        <v>4348.666737053795</v>
      </c>
      <c r="E184" s="29" t="s">
        <v>19</v>
      </c>
      <c r="F184" s="29" t="s">
        <v>19</v>
      </c>
      <c r="G184" s="29" t="s">
        <v>19</v>
      </c>
      <c r="H184" s="29">
        <v>4429831</v>
      </c>
    </row>
    <row r="185" spans="1:8" s="265" customFormat="1" ht="12.75" customHeight="1">
      <c r="A185" s="343" t="s">
        <v>264</v>
      </c>
      <c r="B185" s="343"/>
      <c r="C185" s="29">
        <v>3039.7433976135762</v>
      </c>
      <c r="D185" s="29">
        <v>4694.167524526948</v>
      </c>
      <c r="E185" s="29" t="s">
        <v>19</v>
      </c>
      <c r="F185" s="29" t="s">
        <v>19</v>
      </c>
      <c r="G185" s="29" t="s">
        <v>19</v>
      </c>
      <c r="H185" s="29">
        <v>21096005</v>
      </c>
    </row>
    <row r="186" spans="1:8" s="265" customFormat="1" ht="12.75" customHeight="1">
      <c r="A186" s="343" t="s">
        <v>265</v>
      </c>
      <c r="B186" s="343"/>
      <c r="C186" s="29">
        <v>2841.8513378481184</v>
      </c>
      <c r="D186" s="29">
        <v>3368.496919716533</v>
      </c>
      <c r="E186" s="29" t="s">
        <v>19</v>
      </c>
      <c r="F186" s="29" t="s">
        <v>19</v>
      </c>
      <c r="G186" s="29" t="s">
        <v>19</v>
      </c>
      <c r="H186" s="29">
        <v>10924784</v>
      </c>
    </row>
    <row r="187" spans="1:8" s="265" customFormat="1" ht="12.75" customHeight="1">
      <c r="A187" s="343" t="s">
        <v>266</v>
      </c>
      <c r="B187" s="343"/>
      <c r="C187" s="29">
        <v>2880.807809203889</v>
      </c>
      <c r="D187" s="29">
        <v>8219.19680098975</v>
      </c>
      <c r="E187" s="29" t="s">
        <v>19</v>
      </c>
      <c r="F187" s="29" t="s">
        <v>19</v>
      </c>
      <c r="G187" s="29" t="s">
        <v>19</v>
      </c>
      <c r="H187" s="29">
        <v>4545018</v>
      </c>
    </row>
    <row r="188" spans="1:8" s="265" customFormat="1" ht="12.75" customHeight="1">
      <c r="A188" s="344" t="s">
        <v>267</v>
      </c>
      <c r="B188" s="344"/>
      <c r="C188" s="37">
        <v>2937.12311171192</v>
      </c>
      <c r="D188" s="37">
        <v>5036.267974908404</v>
      </c>
      <c r="E188" s="37" t="s">
        <v>19</v>
      </c>
      <c r="F188" s="37" t="s">
        <v>19</v>
      </c>
      <c r="G188" s="37" t="s">
        <v>19</v>
      </c>
      <c r="H188" s="37">
        <v>5602361</v>
      </c>
    </row>
    <row r="189" spans="1:8" s="265" customFormat="1" ht="12.75" customHeight="1">
      <c r="A189" s="347"/>
      <c r="B189" s="347"/>
      <c r="C189" s="47"/>
      <c r="D189" s="47"/>
      <c r="E189" s="47"/>
      <c r="F189" s="47"/>
      <c r="G189" s="47"/>
      <c r="H189" s="47"/>
    </row>
    <row r="190" spans="1:8" s="265" customFormat="1" ht="12.75" customHeight="1">
      <c r="A190" s="342" t="s">
        <v>906</v>
      </c>
      <c r="B190" s="342"/>
      <c r="C190" s="25">
        <v>4479.508810270656</v>
      </c>
      <c r="D190" s="25">
        <v>4715.257997430794</v>
      </c>
      <c r="E190" s="25" t="s">
        <v>19</v>
      </c>
      <c r="F190" s="25" t="s">
        <v>19</v>
      </c>
      <c r="G190" s="25" t="s">
        <v>19</v>
      </c>
      <c r="H190" s="25">
        <v>-16035734</v>
      </c>
    </row>
    <row r="191" spans="1:8" s="265" customFormat="1" ht="12.75" customHeight="1">
      <c r="A191" s="343" t="s">
        <v>827</v>
      </c>
      <c r="B191" s="343"/>
      <c r="C191" s="29">
        <v>3064.8782644777866</v>
      </c>
      <c r="D191" s="29">
        <v>4752.9232962588485</v>
      </c>
      <c r="E191" s="29" t="s">
        <v>19</v>
      </c>
      <c r="F191" s="29" t="s">
        <v>19</v>
      </c>
      <c r="G191" s="29" t="s">
        <v>19</v>
      </c>
      <c r="H191" s="29">
        <v>18873814</v>
      </c>
    </row>
    <row r="192" spans="1:8" s="265" customFormat="1" ht="12.75" customHeight="1">
      <c r="A192" s="343" t="s">
        <v>828</v>
      </c>
      <c r="B192" s="343"/>
      <c r="C192" s="33">
        <v>4627.3893864864285</v>
      </c>
      <c r="D192" s="33">
        <v>3188.183439499223</v>
      </c>
      <c r="E192" s="33" t="s">
        <v>19</v>
      </c>
      <c r="F192" s="33" t="s">
        <v>19</v>
      </c>
      <c r="G192" s="33" t="s">
        <v>19</v>
      </c>
      <c r="H192" s="33">
        <v>-2583728</v>
      </c>
    </row>
    <row r="193" spans="1:8" s="265" customFormat="1" ht="12.75" customHeight="1">
      <c r="A193" s="343" t="s">
        <v>829</v>
      </c>
      <c r="B193" s="343"/>
      <c r="C193" s="29">
        <v>3511.477252576062</v>
      </c>
      <c r="D193" s="29">
        <v>3386.3575822991684</v>
      </c>
      <c r="E193" s="29" t="s">
        <v>19</v>
      </c>
      <c r="F193" s="29" t="s">
        <v>19</v>
      </c>
      <c r="G193" s="29" t="s">
        <v>19</v>
      </c>
      <c r="H193" s="29">
        <v>9191269</v>
      </c>
    </row>
    <row r="194" spans="1:8" s="265" customFormat="1" ht="12.75" customHeight="1">
      <c r="A194" s="343" t="s">
        <v>830</v>
      </c>
      <c r="B194" s="343"/>
      <c r="C194" s="29">
        <v>5454.315337115246</v>
      </c>
      <c r="D194" s="29">
        <v>5659.81509798568</v>
      </c>
      <c r="E194" s="29" t="s">
        <v>19</v>
      </c>
      <c r="F194" s="29" t="s">
        <v>19</v>
      </c>
      <c r="G194" s="29" t="s">
        <v>19</v>
      </c>
      <c r="H194" s="29">
        <v>-50870261</v>
      </c>
    </row>
    <row r="195" spans="1:8" s="265" customFormat="1" ht="12.75" customHeight="1">
      <c r="A195" s="349" t="s">
        <v>831</v>
      </c>
      <c r="B195" s="349"/>
      <c r="C195" s="37">
        <v>2918.372833664564</v>
      </c>
      <c r="D195" s="37">
        <v>5168.451779259519</v>
      </c>
      <c r="E195" s="37" t="s">
        <v>19</v>
      </c>
      <c r="F195" s="37" t="s">
        <v>19</v>
      </c>
      <c r="G195" s="37" t="s">
        <v>19</v>
      </c>
      <c r="H195" s="37">
        <v>9353172</v>
      </c>
    </row>
    <row r="196" spans="1:8" s="265" customFormat="1" ht="12.75" customHeight="1">
      <c r="A196" s="347"/>
      <c r="B196" s="347"/>
      <c r="C196" s="72"/>
      <c r="D196" s="72"/>
      <c r="E196" s="72"/>
      <c r="F196" s="72"/>
      <c r="G196" s="72"/>
      <c r="H196" s="72"/>
    </row>
    <row r="197" spans="1:8" s="265" customFormat="1" ht="12.75" customHeight="1">
      <c r="A197" s="350" t="s">
        <v>905</v>
      </c>
      <c r="B197" s="350"/>
      <c r="C197" s="18">
        <v>3087.9365705242553</v>
      </c>
      <c r="D197" s="18">
        <v>5468.67516429702</v>
      </c>
      <c r="E197" s="18" t="s">
        <v>19</v>
      </c>
      <c r="F197" s="18" t="s">
        <v>19</v>
      </c>
      <c r="G197" s="18" t="s">
        <v>19</v>
      </c>
      <c r="H197" s="18">
        <v>18035734</v>
      </c>
    </row>
    <row r="198" spans="1:8" s="327" customFormat="1" ht="5.25" customHeight="1">
      <c r="A198" s="351"/>
      <c r="B198" s="351"/>
      <c r="C198" s="351"/>
      <c r="D198" s="351"/>
      <c r="E198" s="351"/>
      <c r="F198" s="351"/>
      <c r="G198" s="351"/>
      <c r="H198" s="351"/>
    </row>
    <row r="199" spans="1:8" s="28" customFormat="1" ht="11.25" customHeight="1">
      <c r="A199" s="352" t="s">
        <v>888</v>
      </c>
      <c r="B199" s="353"/>
      <c r="C199" s="353"/>
      <c r="D199" s="353"/>
      <c r="E199" s="353"/>
      <c r="F199" s="353"/>
      <c r="G199" s="353"/>
      <c r="H199" s="353"/>
    </row>
    <row r="200" spans="1:8" s="28" customFormat="1" ht="11.25" customHeight="1">
      <c r="A200" s="354" t="s">
        <v>909</v>
      </c>
      <c r="B200" s="353"/>
      <c r="C200" s="353"/>
      <c r="D200" s="353"/>
      <c r="E200" s="353"/>
      <c r="F200" s="353"/>
      <c r="G200" s="353"/>
      <c r="H200" s="353"/>
    </row>
    <row r="201" spans="1:8" s="28" customFormat="1" ht="11.25" customHeight="1">
      <c r="A201" s="354" t="s">
        <v>910</v>
      </c>
      <c r="B201" s="353"/>
      <c r="C201" s="353"/>
      <c r="D201" s="353"/>
      <c r="E201" s="353"/>
      <c r="F201" s="353"/>
      <c r="G201" s="353"/>
      <c r="H201" s="353"/>
    </row>
    <row r="202" spans="1:8" s="28" customFormat="1" ht="22.5" customHeight="1">
      <c r="A202" s="354" t="s">
        <v>911</v>
      </c>
      <c r="B202" s="353"/>
      <c r="C202" s="353"/>
      <c r="D202" s="353"/>
      <c r="E202" s="353"/>
      <c r="F202" s="353"/>
      <c r="G202" s="353"/>
      <c r="H202" s="353"/>
    </row>
    <row r="203" spans="1:8" s="28" customFormat="1" ht="22.5" customHeight="1">
      <c r="A203" s="354" t="s">
        <v>715</v>
      </c>
      <c r="B203" s="353"/>
      <c r="C203" s="353"/>
      <c r="D203" s="353"/>
      <c r="E203" s="353"/>
      <c r="F203" s="353"/>
      <c r="G203" s="353"/>
      <c r="H203" s="353"/>
    </row>
    <row r="204" spans="1:8" s="28" customFormat="1" ht="11.25" customHeight="1">
      <c r="A204" s="354" t="s">
        <v>716</v>
      </c>
      <c r="B204" s="353"/>
      <c r="C204" s="353"/>
      <c r="D204" s="353"/>
      <c r="E204" s="353"/>
      <c r="F204" s="353"/>
      <c r="G204" s="353"/>
      <c r="H204" s="353"/>
    </row>
    <row r="205" spans="1:8" s="28" customFormat="1" ht="11.25" customHeight="1">
      <c r="A205" s="355" t="s">
        <v>813</v>
      </c>
      <c r="B205" s="355"/>
      <c r="C205" s="355"/>
      <c r="D205" s="355"/>
      <c r="E205" s="355"/>
      <c r="F205" s="355"/>
      <c r="G205" s="355"/>
      <c r="H205" s="355"/>
    </row>
    <row r="206" spans="1:9" s="28" customFormat="1" ht="22.5" customHeight="1">
      <c r="A206" s="354" t="s">
        <v>878</v>
      </c>
      <c r="B206" s="354"/>
      <c r="C206" s="354"/>
      <c r="D206" s="354"/>
      <c r="E206" s="354"/>
      <c r="F206" s="354"/>
      <c r="G206" s="354"/>
      <c r="H206" s="354"/>
      <c r="I206" s="323"/>
    </row>
    <row r="207" spans="1:9" s="28" customFormat="1" ht="11.25" customHeight="1">
      <c r="A207" s="354" t="s">
        <v>897</v>
      </c>
      <c r="B207" s="354"/>
      <c r="C207" s="354"/>
      <c r="D207" s="354"/>
      <c r="E207" s="354"/>
      <c r="F207" s="354"/>
      <c r="G207" s="354"/>
      <c r="H207" s="354"/>
      <c r="I207" s="323"/>
    </row>
    <row r="208" spans="1:9" s="332" customFormat="1" ht="11.25" customHeight="1">
      <c r="A208" s="357" t="s">
        <v>907</v>
      </c>
      <c r="B208" s="357"/>
      <c r="C208" s="357"/>
      <c r="D208" s="357"/>
      <c r="E208" s="357"/>
      <c r="F208" s="357"/>
      <c r="G208" s="357"/>
      <c r="H208" s="357"/>
      <c r="I208" s="331"/>
    </row>
    <row r="209" spans="1:9" s="332" customFormat="1" ht="11.25" customHeight="1">
      <c r="A209" s="357" t="s">
        <v>900</v>
      </c>
      <c r="B209" s="357"/>
      <c r="C209" s="357"/>
      <c r="D209" s="357"/>
      <c r="E209" s="357"/>
      <c r="F209" s="357"/>
      <c r="G209" s="357"/>
      <c r="H209" s="357"/>
      <c r="I209" s="331"/>
    </row>
    <row r="210" spans="1:9" s="332" customFormat="1" ht="11.25" customHeight="1">
      <c r="A210" s="357" t="s">
        <v>902</v>
      </c>
      <c r="B210" s="357"/>
      <c r="C210" s="357"/>
      <c r="D210" s="357"/>
      <c r="E210" s="357"/>
      <c r="F210" s="357"/>
      <c r="G210" s="357"/>
      <c r="H210" s="357"/>
      <c r="I210" s="331"/>
    </row>
    <row r="211" spans="1:9" s="332" customFormat="1" ht="11.25" customHeight="1">
      <c r="A211" s="357" t="s">
        <v>904</v>
      </c>
      <c r="B211" s="357"/>
      <c r="C211" s="357"/>
      <c r="D211" s="357"/>
      <c r="E211" s="357"/>
      <c r="F211" s="357"/>
      <c r="G211" s="357"/>
      <c r="H211" s="357"/>
      <c r="I211" s="331"/>
    </row>
    <row r="212" spans="1:9" s="28" customFormat="1" ht="11.25" customHeight="1">
      <c r="A212" s="354" t="s">
        <v>908</v>
      </c>
      <c r="B212" s="354"/>
      <c r="C212" s="354"/>
      <c r="D212" s="354"/>
      <c r="E212" s="354"/>
      <c r="F212" s="354"/>
      <c r="G212" s="354"/>
      <c r="H212" s="354"/>
      <c r="I212" s="323"/>
    </row>
    <row r="213" spans="1:8" s="52" customFormat="1" ht="5.25" customHeight="1">
      <c r="A213" s="358"/>
      <c r="B213" s="360"/>
      <c r="C213" s="360"/>
      <c r="D213" s="360"/>
      <c r="E213" s="360"/>
      <c r="F213" s="360"/>
      <c r="G213" s="360"/>
      <c r="H213" s="360"/>
    </row>
    <row r="214" spans="1:8" s="28" customFormat="1" ht="11.25" customHeight="1">
      <c r="A214" s="352" t="s">
        <v>271</v>
      </c>
      <c r="B214" s="360"/>
      <c r="C214" s="360"/>
      <c r="D214" s="360"/>
      <c r="E214" s="360"/>
      <c r="F214" s="360"/>
      <c r="G214" s="360"/>
      <c r="H214" s="360"/>
    </row>
    <row r="215" spans="1:8" s="52" customFormat="1" ht="5.25" customHeight="1">
      <c r="A215" s="356"/>
      <c r="B215" s="356"/>
      <c r="C215" s="356"/>
      <c r="D215" s="356"/>
      <c r="E215" s="356"/>
      <c r="F215" s="356"/>
      <c r="G215" s="356"/>
      <c r="H215" s="356"/>
    </row>
    <row r="216" spans="1:8" s="28" customFormat="1" ht="11.25" customHeight="1">
      <c r="A216" s="359" t="s">
        <v>912</v>
      </c>
      <c r="B216" s="359"/>
      <c r="C216" s="359"/>
      <c r="D216" s="359"/>
      <c r="E216" s="359"/>
      <c r="F216" s="359"/>
      <c r="G216" s="359"/>
      <c r="H216" s="359"/>
    </row>
    <row r="217" spans="1:8" s="28" customFormat="1" ht="11.25" customHeight="1">
      <c r="A217" s="352" t="s">
        <v>615</v>
      </c>
      <c r="B217" s="360"/>
      <c r="C217" s="360"/>
      <c r="D217" s="360"/>
      <c r="E217" s="360"/>
      <c r="F217" s="360"/>
      <c r="G217" s="360"/>
      <c r="H217" s="360"/>
    </row>
  </sheetData>
  <sheetProtection/>
  <mergeCells count="199">
    <mergeCell ref="A1:H1"/>
    <mergeCell ref="A2:H2"/>
    <mergeCell ref="A3:H3"/>
    <mergeCell ref="A4:H4"/>
    <mergeCell ref="A5:B5"/>
    <mergeCell ref="A22:B22"/>
    <mergeCell ref="A6:B6"/>
    <mergeCell ref="A9:B9"/>
    <mergeCell ref="A11:B11"/>
    <mergeCell ref="A12:B12"/>
    <mergeCell ref="A23:B23"/>
    <mergeCell ref="A7:B7"/>
    <mergeCell ref="A16:B16"/>
    <mergeCell ref="A20:B20"/>
    <mergeCell ref="A24:B24"/>
    <mergeCell ref="A25:B25"/>
    <mergeCell ref="A21:B21"/>
    <mergeCell ref="A10:B10"/>
    <mergeCell ref="A8:B8"/>
    <mergeCell ref="A28:B28"/>
    <mergeCell ref="A31:B31"/>
    <mergeCell ref="A32:B32"/>
    <mergeCell ref="A37:B37"/>
    <mergeCell ref="A38:B38"/>
    <mergeCell ref="A39:B39"/>
    <mergeCell ref="A41:B41"/>
    <mergeCell ref="A42:B42"/>
    <mergeCell ref="A36:B36"/>
    <mergeCell ref="A40:B40"/>
    <mergeCell ref="A43:B43"/>
    <mergeCell ref="A46:B46"/>
    <mergeCell ref="A51:B51"/>
    <mergeCell ref="A52:B52"/>
    <mergeCell ref="A53:B53"/>
    <mergeCell ref="A54:B54"/>
    <mergeCell ref="A50:B50"/>
    <mergeCell ref="A56:B56"/>
    <mergeCell ref="A55:B55"/>
    <mergeCell ref="A57:B57"/>
    <mergeCell ref="A58:B58"/>
    <mergeCell ref="A59:B59"/>
    <mergeCell ref="A60:B60"/>
    <mergeCell ref="A61:B61"/>
    <mergeCell ref="A62:B62"/>
    <mergeCell ref="A63:B63"/>
    <mergeCell ref="A64:B64"/>
    <mergeCell ref="A65:B65"/>
    <mergeCell ref="A66:B66"/>
    <mergeCell ref="A67:B67"/>
    <mergeCell ref="A69:B69"/>
    <mergeCell ref="A68:B68"/>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97:B97"/>
    <mergeCell ref="A87:B87"/>
    <mergeCell ref="A88:B88"/>
    <mergeCell ref="A89:B89"/>
    <mergeCell ref="A90:B90"/>
    <mergeCell ref="A91:B91"/>
    <mergeCell ref="A98:B98"/>
    <mergeCell ref="A99:B99"/>
    <mergeCell ref="A100:B100"/>
    <mergeCell ref="A101:B101"/>
    <mergeCell ref="A102:B102"/>
    <mergeCell ref="A92:B92"/>
    <mergeCell ref="A93:B93"/>
    <mergeCell ref="A94:B94"/>
    <mergeCell ref="A95:B95"/>
    <mergeCell ref="A96:B96"/>
    <mergeCell ref="A109:B109"/>
    <mergeCell ref="A110:B110"/>
    <mergeCell ref="A111:B111"/>
    <mergeCell ref="A112:B112"/>
    <mergeCell ref="A103:B103"/>
    <mergeCell ref="A104:B104"/>
    <mergeCell ref="A105:B105"/>
    <mergeCell ref="A106:B106"/>
    <mergeCell ref="A107:B107"/>
    <mergeCell ref="A108:B108"/>
    <mergeCell ref="A113:B113"/>
    <mergeCell ref="A114:B114"/>
    <mergeCell ref="A116:B116"/>
    <mergeCell ref="A117:B117"/>
    <mergeCell ref="A118:B118"/>
    <mergeCell ref="A120:B120"/>
    <mergeCell ref="A115:B115"/>
    <mergeCell ref="A121:B121"/>
    <mergeCell ref="A122:B122"/>
    <mergeCell ref="A123:B123"/>
    <mergeCell ref="A124:B124"/>
    <mergeCell ref="A119:B119"/>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41:B141"/>
    <mergeCell ref="A142:B142"/>
    <mergeCell ref="A143:B143"/>
    <mergeCell ref="A144:B144"/>
    <mergeCell ref="A140:B140"/>
    <mergeCell ref="A139:B139"/>
    <mergeCell ref="A145:B145"/>
    <mergeCell ref="A146:B146"/>
    <mergeCell ref="A147:B147"/>
    <mergeCell ref="A148:B148"/>
    <mergeCell ref="A149:B149"/>
    <mergeCell ref="A151:B151"/>
    <mergeCell ref="A163:B163"/>
    <mergeCell ref="A152:B152"/>
    <mergeCell ref="A153:B153"/>
    <mergeCell ref="A150:B150"/>
    <mergeCell ref="A154:B154"/>
    <mergeCell ref="A155:B155"/>
    <mergeCell ref="A156:B156"/>
    <mergeCell ref="A162:B162"/>
    <mergeCell ref="A157:B157"/>
    <mergeCell ref="A159:B159"/>
    <mergeCell ref="A160:B160"/>
    <mergeCell ref="A158:B158"/>
    <mergeCell ref="A161:B161"/>
    <mergeCell ref="A175:B175"/>
    <mergeCell ref="A176:B176"/>
    <mergeCell ref="A164:B164"/>
    <mergeCell ref="A165:B165"/>
    <mergeCell ref="A166:B166"/>
    <mergeCell ref="A168:B168"/>
    <mergeCell ref="A167:B167"/>
    <mergeCell ref="A169:B169"/>
    <mergeCell ref="A170:B170"/>
    <mergeCell ref="A171:B171"/>
    <mergeCell ref="A172:B172"/>
    <mergeCell ref="A173:B173"/>
    <mergeCell ref="A174:B174"/>
    <mergeCell ref="A177:B177"/>
    <mergeCell ref="A178:B178"/>
    <mergeCell ref="A180:B180"/>
    <mergeCell ref="A181:B181"/>
    <mergeCell ref="A179:B179"/>
    <mergeCell ref="A184:B184"/>
    <mergeCell ref="A182:B182"/>
    <mergeCell ref="A183:B183"/>
    <mergeCell ref="A188:B188"/>
    <mergeCell ref="A191:B191"/>
    <mergeCell ref="A192:B192"/>
    <mergeCell ref="A193:B193"/>
    <mergeCell ref="A201:H201"/>
    <mergeCell ref="A196:B196"/>
    <mergeCell ref="A194:B194"/>
    <mergeCell ref="A197:B197"/>
    <mergeCell ref="A185:B185"/>
    <mergeCell ref="A186:B186"/>
    <mergeCell ref="A187:B187"/>
    <mergeCell ref="A207:H207"/>
    <mergeCell ref="A210:H210"/>
    <mergeCell ref="A212:H212"/>
    <mergeCell ref="A202:H202"/>
    <mergeCell ref="A203:H203"/>
    <mergeCell ref="A189:B189"/>
    <mergeCell ref="A199:H199"/>
    <mergeCell ref="A217:H217"/>
    <mergeCell ref="A204:H204"/>
    <mergeCell ref="A205:H205"/>
    <mergeCell ref="A206:H206"/>
    <mergeCell ref="A213:H213"/>
    <mergeCell ref="A208:H208"/>
    <mergeCell ref="A209:H209"/>
    <mergeCell ref="A211:H211"/>
    <mergeCell ref="A214:H214"/>
    <mergeCell ref="A215:H215"/>
    <mergeCell ref="A200:H200"/>
    <mergeCell ref="A190:B190"/>
    <mergeCell ref="A198:H198"/>
    <mergeCell ref="A195:B195"/>
    <mergeCell ref="A216:H2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19"/>
  <sheetViews>
    <sheetView zoomScalePageLayoutView="0" workbookViewId="0" topLeftCell="A1">
      <pane ySplit="9" topLeftCell="A10" activePane="bottomLeft" state="frozen"/>
      <selection pane="topLeft" activeCell="A1" sqref="A1:M1"/>
      <selection pane="bottomLeft" activeCell="A1" sqref="A1:H1"/>
    </sheetView>
  </sheetViews>
  <sheetFormatPr defaultColWidth="9.140625" defaultRowHeight="12.75"/>
  <cols>
    <col min="1" max="1" width="1.7109375" style="0" customWidth="1"/>
    <col min="2" max="2" width="28.140625" style="0" customWidth="1"/>
    <col min="3" max="8" width="14.28125" style="0" customWidth="1"/>
  </cols>
  <sheetData>
    <row r="1" spans="1:8" ht="12.75" customHeight="1">
      <c r="A1" s="333"/>
      <c r="B1" s="333"/>
      <c r="C1" s="333"/>
      <c r="D1" s="368"/>
      <c r="E1" s="368"/>
      <c r="F1" s="368"/>
      <c r="G1" s="368"/>
      <c r="H1" s="368"/>
    </row>
    <row r="2" spans="1:8" s="325" customFormat="1" ht="30" customHeight="1">
      <c r="A2" s="334" t="s">
        <v>850</v>
      </c>
      <c r="B2" s="334"/>
      <c r="C2" s="334"/>
      <c r="D2" s="369"/>
      <c r="E2" s="369"/>
      <c r="F2" s="369"/>
      <c r="G2" s="369"/>
      <c r="H2" s="369"/>
    </row>
    <row r="3" spans="1:8" ht="12.75" customHeight="1">
      <c r="A3" s="335"/>
      <c r="B3" s="335"/>
      <c r="C3" s="335"/>
      <c r="D3" s="368"/>
      <c r="E3" s="368"/>
      <c r="F3" s="368"/>
      <c r="G3" s="368"/>
      <c r="H3" s="368"/>
    </row>
    <row r="4" spans="1:8" ht="12.75" customHeight="1">
      <c r="A4" s="370"/>
      <c r="B4" s="370"/>
      <c r="C4" s="370"/>
      <c r="D4" s="371"/>
      <c r="E4" s="371"/>
      <c r="F4" s="371"/>
      <c r="G4" s="371"/>
      <c r="H4" s="371"/>
    </row>
    <row r="5" spans="1:8" ht="12.75" customHeight="1">
      <c r="A5" s="372"/>
      <c r="B5" s="372"/>
      <c r="C5" s="317" t="s">
        <v>1</v>
      </c>
      <c r="D5" s="317" t="s">
        <v>2</v>
      </c>
      <c r="E5" s="317" t="s">
        <v>3</v>
      </c>
      <c r="F5" s="317" t="s">
        <v>4</v>
      </c>
      <c r="G5" s="317" t="s">
        <v>5</v>
      </c>
      <c r="H5" s="317" t="s">
        <v>6</v>
      </c>
    </row>
    <row r="6" spans="1:8" ht="12.75" customHeight="1">
      <c r="A6" s="373"/>
      <c r="B6" s="373"/>
      <c r="C6" s="318" t="s">
        <v>7</v>
      </c>
      <c r="D6" s="318" t="s">
        <v>7</v>
      </c>
      <c r="E6" s="318" t="s">
        <v>8</v>
      </c>
      <c r="F6" s="318" t="s">
        <v>9</v>
      </c>
      <c r="G6" s="318" t="s">
        <v>10</v>
      </c>
      <c r="H6" s="318" t="s">
        <v>277</v>
      </c>
    </row>
    <row r="7" spans="1:10" ht="13.5" customHeight="1">
      <c r="A7" s="365"/>
      <c r="B7" s="366"/>
      <c r="C7" s="319" t="s">
        <v>884</v>
      </c>
      <c r="D7" s="319" t="s">
        <v>885</v>
      </c>
      <c r="E7" s="319" t="s">
        <v>886</v>
      </c>
      <c r="F7" s="320" t="s">
        <v>854</v>
      </c>
      <c r="G7" s="320" t="s">
        <v>855</v>
      </c>
      <c r="H7" s="321" t="s">
        <v>887</v>
      </c>
      <c r="J7" s="53"/>
    </row>
    <row r="8" spans="1:8" ht="12.75" customHeight="1">
      <c r="A8" s="367"/>
      <c r="B8" s="367"/>
      <c r="C8" s="367"/>
      <c r="D8" s="307"/>
      <c r="E8" s="307"/>
      <c r="F8" s="307"/>
      <c r="G8" s="307"/>
      <c r="H8" s="307"/>
    </row>
    <row r="9" spans="1:8" ht="12.75">
      <c r="A9" s="340" t="s">
        <v>18</v>
      </c>
      <c r="B9" s="340"/>
      <c r="C9" s="169">
        <v>4182.753603466153</v>
      </c>
      <c r="D9" s="169">
        <v>4745.228801900703</v>
      </c>
      <c r="E9" s="212">
        <v>78.94</v>
      </c>
      <c r="F9" s="169">
        <v>100</v>
      </c>
      <c r="G9" s="169" t="s">
        <v>19</v>
      </c>
      <c r="H9" s="169">
        <f>H11+H22+H37+H41+H51</f>
        <v>2000000</v>
      </c>
    </row>
    <row r="10" spans="1:8" ht="12.75">
      <c r="A10" s="341"/>
      <c r="B10" s="341"/>
      <c r="C10" s="21"/>
      <c r="D10" s="21"/>
      <c r="E10" s="21"/>
      <c r="F10" s="21"/>
      <c r="G10" s="21"/>
      <c r="H10" s="21"/>
    </row>
    <row r="11" spans="1:8" ht="12.75">
      <c r="A11" s="342" t="s">
        <v>20</v>
      </c>
      <c r="B11" s="342"/>
      <c r="C11" s="25">
        <v>2855.1906857264307</v>
      </c>
      <c r="D11" s="25">
        <v>4662.91029327497</v>
      </c>
      <c r="E11" s="25" t="s">
        <v>19</v>
      </c>
      <c r="F11" s="25" t="s">
        <v>19</v>
      </c>
      <c r="G11" s="25" t="s">
        <v>19</v>
      </c>
      <c r="H11" s="25">
        <f>H12+H16+H20</f>
        <v>20837880</v>
      </c>
    </row>
    <row r="12" spans="1:8" ht="12.75">
      <c r="A12" s="343" t="s">
        <v>21</v>
      </c>
      <c r="B12" s="343"/>
      <c r="C12" s="29">
        <v>2859.667492271897</v>
      </c>
      <c r="D12" s="29">
        <v>4845.01721825963</v>
      </c>
      <c r="E12" s="29" t="s">
        <v>19</v>
      </c>
      <c r="F12" s="29" t="s">
        <v>19</v>
      </c>
      <c r="G12" s="29" t="s">
        <v>19</v>
      </c>
      <c r="H12" s="29">
        <f>H13+H14+H15</f>
        <v>5486442</v>
      </c>
    </row>
    <row r="13" spans="1:8" ht="12.75">
      <c r="A13" s="32"/>
      <c r="B13" s="33" t="s">
        <v>22</v>
      </c>
      <c r="C13" s="29">
        <v>2996.487956694114</v>
      </c>
      <c r="D13" s="29">
        <v>4877.948434108528</v>
      </c>
      <c r="E13" s="29" t="s">
        <v>19</v>
      </c>
      <c r="F13" s="29" t="s">
        <v>19</v>
      </c>
      <c r="G13" s="29" t="s">
        <v>19</v>
      </c>
      <c r="H13" s="29">
        <f>H176+H177+H179+H184+H185</f>
        <v>1361507</v>
      </c>
    </row>
    <row r="14" spans="1:8" ht="12.75">
      <c r="A14" s="32"/>
      <c r="B14" s="33" t="s">
        <v>23</v>
      </c>
      <c r="C14" s="29">
        <v>3008.246554764327</v>
      </c>
      <c r="D14" s="29">
        <v>5522.313375818121</v>
      </c>
      <c r="E14" s="29" t="s">
        <v>19</v>
      </c>
      <c r="F14" s="29" t="s">
        <v>19</v>
      </c>
      <c r="G14" s="29" t="s">
        <v>19</v>
      </c>
      <c r="H14" s="29">
        <f>+H180</f>
        <v>1579746</v>
      </c>
    </row>
    <row r="15" spans="1:8" ht="12.75">
      <c r="A15" s="32"/>
      <c r="B15" s="34" t="s">
        <v>24</v>
      </c>
      <c r="C15" s="29">
        <v>2564.5613497991426</v>
      </c>
      <c r="D15" s="29">
        <v>4150.747899497487</v>
      </c>
      <c r="E15" s="29" t="s">
        <v>19</v>
      </c>
      <c r="F15" s="29" t="s">
        <v>19</v>
      </c>
      <c r="G15" s="29" t="s">
        <v>19</v>
      </c>
      <c r="H15" s="29">
        <f>H178+H181+H182+H183</f>
        <v>2545189</v>
      </c>
    </row>
    <row r="16" spans="1:8" ht="12.75">
      <c r="A16" s="343" t="s">
        <v>25</v>
      </c>
      <c r="B16" s="343"/>
      <c r="C16" s="29">
        <v>2869.4422741081103</v>
      </c>
      <c r="D16" s="29">
        <v>7506.89214537135</v>
      </c>
      <c r="E16" s="29" t="s">
        <v>19</v>
      </c>
      <c r="F16" s="29" t="s">
        <v>19</v>
      </c>
      <c r="G16" s="29" t="s">
        <v>19</v>
      </c>
      <c r="H16" s="29">
        <f>H17+H18+H19</f>
        <v>4536024</v>
      </c>
    </row>
    <row r="17" spans="1:8" ht="12.75" customHeight="1">
      <c r="A17" s="32"/>
      <c r="B17" s="33" t="s">
        <v>26</v>
      </c>
      <c r="C17" s="29">
        <v>2835.2914567360353</v>
      </c>
      <c r="D17" s="29">
        <v>8506.87729339989</v>
      </c>
      <c r="E17" s="29" t="s">
        <v>19</v>
      </c>
      <c r="F17" s="29" t="s">
        <v>19</v>
      </c>
      <c r="G17" s="29" t="s">
        <v>19</v>
      </c>
      <c r="H17" s="29">
        <f>+H172</f>
        <v>707412</v>
      </c>
    </row>
    <row r="18" spans="1:8" ht="12.75">
      <c r="A18" s="32"/>
      <c r="B18" s="33" t="s">
        <v>27</v>
      </c>
      <c r="C18" s="29">
        <v>2757.459118918919</v>
      </c>
      <c r="D18" s="29">
        <v>7717.5480420354</v>
      </c>
      <c r="E18" s="29" t="s">
        <v>19</v>
      </c>
      <c r="F18" s="29" t="s">
        <v>19</v>
      </c>
      <c r="G18" s="29" t="s">
        <v>19</v>
      </c>
      <c r="H18" s="29">
        <f>+H171</f>
        <v>1642281</v>
      </c>
    </row>
    <row r="19" spans="1:8" ht="12.75">
      <c r="A19" s="35"/>
      <c r="B19" s="33" t="s">
        <v>28</v>
      </c>
      <c r="C19" s="29">
        <v>2999.586276822458</v>
      </c>
      <c r="D19" s="29">
        <v>6452.406832448092</v>
      </c>
      <c r="E19" s="29" t="s">
        <v>19</v>
      </c>
      <c r="F19" s="29" t="s">
        <v>19</v>
      </c>
      <c r="G19" s="29" t="s">
        <v>19</v>
      </c>
      <c r="H19" s="29">
        <f>H173</f>
        <v>2186331</v>
      </c>
    </row>
    <row r="20" spans="1:8" ht="12.75">
      <c r="A20" s="344" t="s">
        <v>29</v>
      </c>
      <c r="B20" s="344"/>
      <c r="C20" s="37">
        <v>2843.2466817272243</v>
      </c>
      <c r="D20" s="37">
        <v>2938.7646434446056</v>
      </c>
      <c r="E20" s="37" t="s">
        <v>19</v>
      </c>
      <c r="F20" s="37" t="s">
        <v>19</v>
      </c>
      <c r="G20" s="37" t="s">
        <v>19</v>
      </c>
      <c r="H20" s="37">
        <f>H167+H168</f>
        <v>10815414</v>
      </c>
    </row>
    <row r="21" spans="1:8" ht="12.75">
      <c r="A21" s="345"/>
      <c r="B21" s="345"/>
      <c r="C21" s="35"/>
      <c r="D21" s="35"/>
      <c r="E21" s="35"/>
      <c r="F21" s="35"/>
      <c r="G21" s="35"/>
      <c r="H21" s="35"/>
    </row>
    <row r="22" spans="1:8" ht="12.75">
      <c r="A22" s="342" t="s">
        <v>691</v>
      </c>
      <c r="B22" s="342"/>
      <c r="C22" s="25">
        <v>3340.912849825225</v>
      </c>
      <c r="D22" s="25">
        <v>3952.2900579627385</v>
      </c>
      <c r="E22" s="25" t="s">
        <v>19</v>
      </c>
      <c r="F22" s="25" t="s">
        <v>19</v>
      </c>
      <c r="G22" s="25" t="s">
        <v>19</v>
      </c>
      <c r="H22" s="25">
        <f>H23+H24+H25+H28+H31+H32</f>
        <v>12869691</v>
      </c>
    </row>
    <row r="23" spans="1:8" ht="12.75">
      <c r="A23" s="343" t="s">
        <v>31</v>
      </c>
      <c r="B23" s="343"/>
      <c r="C23" s="29">
        <v>3692.12911137485</v>
      </c>
      <c r="D23" s="29">
        <v>3514.287842901175</v>
      </c>
      <c r="E23" s="29" t="s">
        <v>19</v>
      </c>
      <c r="F23" s="29" t="s">
        <v>19</v>
      </c>
      <c r="G23" s="29" t="s">
        <v>19</v>
      </c>
      <c r="H23" s="29">
        <f>H124+H126+H127+H135+H136+H138+H139+H141+H142</f>
        <v>860752</v>
      </c>
    </row>
    <row r="24" spans="1:8" ht="12.75">
      <c r="A24" s="343" t="s">
        <v>32</v>
      </c>
      <c r="B24" s="343"/>
      <c r="C24" s="29">
        <v>3240.8928301438486</v>
      </c>
      <c r="D24" s="29">
        <v>7996.657607858243</v>
      </c>
      <c r="E24" s="29" t="s">
        <v>19</v>
      </c>
      <c r="F24" s="29" t="s">
        <v>19</v>
      </c>
      <c r="G24" s="29" t="s">
        <v>19</v>
      </c>
      <c r="H24" s="29">
        <f>H132</f>
        <v>321389</v>
      </c>
    </row>
    <row r="25" spans="1:8" ht="12.75">
      <c r="A25" s="343" t="s">
        <v>33</v>
      </c>
      <c r="B25" s="343"/>
      <c r="C25" s="29">
        <v>2621.1139359477415</v>
      </c>
      <c r="D25" s="29">
        <v>3886.8292664450805</v>
      </c>
      <c r="E25" s="29" t="s">
        <v>19</v>
      </c>
      <c r="F25" s="29" t="s">
        <v>19</v>
      </c>
      <c r="G25" s="29" t="s">
        <v>19</v>
      </c>
      <c r="H25" s="29">
        <f>H26+H27</f>
        <v>5191716</v>
      </c>
    </row>
    <row r="26" spans="1:8" ht="12.75">
      <c r="A26" s="42"/>
      <c r="B26" s="33" t="s">
        <v>34</v>
      </c>
      <c r="C26" s="29">
        <v>2920.2188565022425</v>
      </c>
      <c r="D26" s="29">
        <v>13030.100998864922</v>
      </c>
      <c r="E26" s="29" t="s">
        <v>19</v>
      </c>
      <c r="F26" s="29" t="s">
        <v>19</v>
      </c>
      <c r="G26" s="29" t="s">
        <v>19</v>
      </c>
      <c r="H26" s="29">
        <f>H125+H129+H131+H137+H143+H146</f>
        <v>727269</v>
      </c>
    </row>
    <row r="27" spans="1:8" ht="12.75">
      <c r="A27" s="35"/>
      <c r="B27" s="33" t="s">
        <v>35</v>
      </c>
      <c r="C27" s="29">
        <v>2598.856357810208</v>
      </c>
      <c r="D27" s="29">
        <v>3218.6787690776387</v>
      </c>
      <c r="E27" s="29" t="s">
        <v>19</v>
      </c>
      <c r="F27" s="29" t="s">
        <v>19</v>
      </c>
      <c r="G27" s="29" t="s">
        <v>19</v>
      </c>
      <c r="H27" s="29">
        <f>H130+H133+H134+H144</f>
        <v>4464447</v>
      </c>
    </row>
    <row r="28" spans="1:8" ht="12.75">
      <c r="A28" s="343" t="s">
        <v>36</v>
      </c>
      <c r="B28" s="343"/>
      <c r="C28" s="29">
        <v>3090.639581221659</v>
      </c>
      <c r="D28" s="29">
        <v>2993.2031477516052</v>
      </c>
      <c r="E28" s="29" t="s">
        <v>19</v>
      </c>
      <c r="F28" s="29" t="s">
        <v>19</v>
      </c>
      <c r="G28" s="29" t="s">
        <v>19</v>
      </c>
      <c r="H28" s="29">
        <f>H29+H30</f>
        <v>1331711</v>
      </c>
    </row>
    <row r="29" spans="1:8" ht="12.75">
      <c r="A29" s="42"/>
      <c r="B29" s="33" t="s">
        <v>37</v>
      </c>
      <c r="C29" s="29">
        <v>2754.1005907906165</v>
      </c>
      <c r="D29" s="29">
        <v>5822.641979075846</v>
      </c>
      <c r="E29" s="29" t="s">
        <v>19</v>
      </c>
      <c r="F29" s="29" t="s">
        <v>19</v>
      </c>
      <c r="G29" s="29" t="s">
        <v>19</v>
      </c>
      <c r="H29" s="29">
        <f>+H128</f>
        <v>913807</v>
      </c>
    </row>
    <row r="30" spans="1:8" ht="12.75">
      <c r="A30" s="35"/>
      <c r="B30" s="33" t="s">
        <v>38</v>
      </c>
      <c r="C30" s="29">
        <v>3239.7374942263277</v>
      </c>
      <c r="D30" s="29">
        <v>1739.681966010043</v>
      </c>
      <c r="E30" s="29" t="s">
        <v>19</v>
      </c>
      <c r="F30" s="29" t="s">
        <v>19</v>
      </c>
      <c r="G30" s="29" t="s">
        <v>19</v>
      </c>
      <c r="H30" s="29">
        <f>H145</f>
        <v>417904</v>
      </c>
    </row>
    <row r="31" spans="1:8" ht="12.75">
      <c r="A31" s="343" t="s">
        <v>39</v>
      </c>
      <c r="B31" s="343"/>
      <c r="C31" s="29">
        <v>3033.821587301588</v>
      </c>
      <c r="D31" s="29">
        <v>3015.1445307917875</v>
      </c>
      <c r="E31" s="29" t="s">
        <v>19</v>
      </c>
      <c r="F31" s="29" t="s">
        <v>19</v>
      </c>
      <c r="G31" s="29" t="s">
        <v>19</v>
      </c>
      <c r="H31" s="29">
        <f>H140</f>
        <v>536973</v>
      </c>
    </row>
    <row r="32" spans="1:8" ht="12.75">
      <c r="A32" s="343" t="s">
        <v>692</v>
      </c>
      <c r="B32" s="343"/>
      <c r="C32" s="29">
        <v>2719.409589148584</v>
      </c>
      <c r="D32" s="29">
        <v>4330.874291457287</v>
      </c>
      <c r="E32" s="29" t="s">
        <v>19</v>
      </c>
      <c r="F32" s="29" t="s">
        <v>19</v>
      </c>
      <c r="G32" s="29" t="s">
        <v>19</v>
      </c>
      <c r="H32" s="29">
        <f>H33+H34+H35</f>
        <v>4627150</v>
      </c>
    </row>
    <row r="33" spans="1:8" ht="12.75">
      <c r="A33" s="42"/>
      <c r="B33" s="33" t="s">
        <v>41</v>
      </c>
      <c r="C33" s="29">
        <v>2930.864600760456</v>
      </c>
      <c r="D33" s="29">
        <v>4918.34339882122</v>
      </c>
      <c r="E33" s="29" t="s">
        <v>19</v>
      </c>
      <c r="F33" s="29" t="s">
        <v>19</v>
      </c>
      <c r="G33" s="29" t="s">
        <v>19</v>
      </c>
      <c r="H33" s="29">
        <f>H154</f>
        <v>116384</v>
      </c>
    </row>
    <row r="34" spans="1:8" ht="12.75">
      <c r="A34" s="32"/>
      <c r="B34" s="33" t="s">
        <v>42</v>
      </c>
      <c r="C34" s="29">
        <v>2973.5805</v>
      </c>
      <c r="D34" s="29">
        <v>16337.718177083334</v>
      </c>
      <c r="E34" s="29" t="s">
        <v>19</v>
      </c>
      <c r="F34" s="29" t="s">
        <v>19</v>
      </c>
      <c r="G34" s="29" t="s">
        <v>19</v>
      </c>
      <c r="H34" s="29">
        <f>H150+H151+H152+H155</f>
        <v>15130</v>
      </c>
    </row>
    <row r="35" spans="1:8" ht="12.75">
      <c r="A35" s="32"/>
      <c r="B35" s="43" t="s">
        <v>693</v>
      </c>
      <c r="C35" s="37">
        <v>2688.4940000073925</v>
      </c>
      <c r="D35" s="37">
        <v>3836.5991345606385</v>
      </c>
      <c r="E35" s="37" t="s">
        <v>19</v>
      </c>
      <c r="F35" s="37" t="s">
        <v>19</v>
      </c>
      <c r="G35" s="37" t="s">
        <v>19</v>
      </c>
      <c r="H35" s="37">
        <f>H149+H153+H156</f>
        <v>4495636</v>
      </c>
    </row>
    <row r="36" spans="1:8" ht="12.75">
      <c r="A36" s="345"/>
      <c r="B36" s="345"/>
      <c r="C36" s="35"/>
      <c r="D36" s="35"/>
      <c r="E36" s="35"/>
      <c r="F36" s="35"/>
      <c r="G36" s="35"/>
      <c r="H36" s="35"/>
    </row>
    <row r="37" spans="1:8" ht="12.75">
      <c r="A37" s="342" t="s">
        <v>44</v>
      </c>
      <c r="B37" s="342"/>
      <c r="C37" s="25">
        <v>2981.2841107670174</v>
      </c>
      <c r="D37" s="25">
        <v>4405.103292896786</v>
      </c>
      <c r="E37" s="25" t="s">
        <v>19</v>
      </c>
      <c r="F37" s="25" t="s">
        <v>19</v>
      </c>
      <c r="G37" s="25" t="s">
        <v>19</v>
      </c>
      <c r="H37" s="25">
        <f>H38+H39</f>
        <v>20107642</v>
      </c>
    </row>
    <row r="38" spans="1:8" ht="12.75">
      <c r="A38" s="343" t="s">
        <v>45</v>
      </c>
      <c r="B38" s="343"/>
      <c r="C38" s="29">
        <v>2942.980321018747</v>
      </c>
      <c r="D38" s="29">
        <v>4607.399050284934</v>
      </c>
      <c r="E38" s="29" t="s">
        <v>19</v>
      </c>
      <c r="F38" s="29" t="s">
        <v>19</v>
      </c>
      <c r="G38" s="29" t="s">
        <v>19</v>
      </c>
      <c r="H38" s="29">
        <f>H159+H160+H163</f>
        <v>18324909</v>
      </c>
    </row>
    <row r="39" spans="1:8" ht="12.75">
      <c r="A39" s="344" t="s">
        <v>46</v>
      </c>
      <c r="B39" s="344"/>
      <c r="C39" s="37">
        <v>3330.83696891055</v>
      </c>
      <c r="D39" s="37">
        <v>2564.3854975351464</v>
      </c>
      <c r="E39" s="37" t="s">
        <v>19</v>
      </c>
      <c r="F39" s="37" t="s">
        <v>19</v>
      </c>
      <c r="G39" s="37" t="s">
        <v>19</v>
      </c>
      <c r="H39" s="37">
        <f>+H161+H164</f>
        <v>1782733</v>
      </c>
    </row>
    <row r="40" spans="1:8" ht="12.75">
      <c r="A40" s="345"/>
      <c r="B40" s="345"/>
      <c r="C40" s="35"/>
      <c r="D40" s="35"/>
      <c r="E40" s="35"/>
      <c r="F40" s="35"/>
      <c r="G40" s="35"/>
      <c r="H40" s="35"/>
    </row>
    <row r="41" spans="1:8" ht="12.75">
      <c r="A41" s="342" t="s">
        <v>47</v>
      </c>
      <c r="B41" s="342"/>
      <c r="C41" s="25">
        <v>5248.215330400333</v>
      </c>
      <c r="D41" s="25">
        <v>5765.36804255029</v>
      </c>
      <c r="E41" s="25" t="s">
        <v>19</v>
      </c>
      <c r="F41" s="25" t="s">
        <v>19</v>
      </c>
      <c r="G41" s="25" t="s">
        <v>19</v>
      </c>
      <c r="H41" s="25">
        <f>H42+H43+H46</f>
        <v>-50174751</v>
      </c>
    </row>
    <row r="42" spans="1:8" ht="12.75">
      <c r="A42" s="343" t="s">
        <v>48</v>
      </c>
      <c r="B42" s="343"/>
      <c r="C42" s="29">
        <v>6079.368422849426</v>
      </c>
      <c r="D42" s="29">
        <v>7222.341788154897</v>
      </c>
      <c r="E42" s="29" t="s">
        <v>19</v>
      </c>
      <c r="F42" s="29" t="s">
        <v>19</v>
      </c>
      <c r="G42" s="29" t="s">
        <v>19</v>
      </c>
      <c r="H42" s="29">
        <f>H81+H82+H85+H86+H88+H90+H92+H93+H97+H99+H104+H105+H109+H112+H115+H117+H120+H121</f>
        <v>-52450279</v>
      </c>
    </row>
    <row r="43" spans="1:8" ht="12.75">
      <c r="A43" s="346" t="s">
        <v>49</v>
      </c>
      <c r="B43" s="346"/>
      <c r="C43" s="29">
        <v>3383.4526256630365</v>
      </c>
      <c r="D43" s="29">
        <v>2507.0093659298013</v>
      </c>
      <c r="E43" s="29" t="s">
        <v>19</v>
      </c>
      <c r="F43" s="29" t="s">
        <v>19</v>
      </c>
      <c r="G43" s="29" t="s">
        <v>19</v>
      </c>
      <c r="H43" s="29">
        <f>H44+H45</f>
        <v>1907859</v>
      </c>
    </row>
    <row r="44" spans="1:8" ht="12.75">
      <c r="A44" s="43"/>
      <c r="B44" s="33" t="s">
        <v>50</v>
      </c>
      <c r="C44" s="29">
        <v>3568.1943440817086</v>
      </c>
      <c r="D44" s="29">
        <v>1221.0986206643695</v>
      </c>
      <c r="E44" s="29" t="s">
        <v>19</v>
      </c>
      <c r="F44" s="29" t="s">
        <v>19</v>
      </c>
      <c r="G44" s="29" t="s">
        <v>19</v>
      </c>
      <c r="H44" s="29">
        <f>H75+H102+H91+H162+H95+H100+H118</f>
        <v>-1640963</v>
      </c>
    </row>
    <row r="45" spans="1:8" ht="12.75">
      <c r="A45" s="43"/>
      <c r="B45" s="33" t="s">
        <v>51</v>
      </c>
      <c r="C45" s="29">
        <v>3134.7334857959827</v>
      </c>
      <c r="D45" s="29">
        <v>4248.9349478494105</v>
      </c>
      <c r="E45" s="29" t="s">
        <v>19</v>
      </c>
      <c r="F45" s="29" t="s">
        <v>19</v>
      </c>
      <c r="G45" s="29" t="s">
        <v>19</v>
      </c>
      <c r="H45" s="29">
        <f>H83+H108+H110</f>
        <v>3548822</v>
      </c>
    </row>
    <row r="46" spans="1:8" ht="12.75">
      <c r="A46" s="343" t="s">
        <v>53</v>
      </c>
      <c r="B46" s="343"/>
      <c r="C46" s="29">
        <v>3614.4584335974932</v>
      </c>
      <c r="D46" s="29">
        <v>2928.8578821843926</v>
      </c>
      <c r="E46" s="29" t="s">
        <v>19</v>
      </c>
      <c r="F46" s="29" t="s">
        <v>19</v>
      </c>
      <c r="G46" s="29" t="s">
        <v>19</v>
      </c>
      <c r="H46" s="29">
        <f>H47+H48+H49</f>
        <v>367669</v>
      </c>
    </row>
    <row r="47" spans="1:8" ht="12.75">
      <c r="A47" s="43"/>
      <c r="B47" s="33" t="s">
        <v>54</v>
      </c>
      <c r="C47" s="29">
        <v>2927.104146172497</v>
      </c>
      <c r="D47" s="29">
        <v>5397.257138879222</v>
      </c>
      <c r="E47" s="29" t="s">
        <v>19</v>
      </c>
      <c r="F47" s="29" t="s">
        <v>19</v>
      </c>
      <c r="G47" s="29" t="s">
        <v>19</v>
      </c>
      <c r="H47" s="29">
        <f>+H71+H72+H80+H101</f>
        <v>1498475</v>
      </c>
    </row>
    <row r="48" spans="1:8" ht="12.75">
      <c r="A48" s="43"/>
      <c r="B48" s="33" t="s">
        <v>55</v>
      </c>
      <c r="C48" s="29">
        <v>3127.270202188166</v>
      </c>
      <c r="D48" s="29">
        <v>2758.27273846659</v>
      </c>
      <c r="E48" s="29" t="s">
        <v>19</v>
      </c>
      <c r="F48" s="29" t="s">
        <v>19</v>
      </c>
      <c r="G48" s="29" t="s">
        <v>19</v>
      </c>
      <c r="H48" s="29">
        <f>H74+H76+H87+H89+H103+H107+H113+H116</f>
        <v>2436570</v>
      </c>
    </row>
    <row r="49" spans="1:8" ht="12.75">
      <c r="A49" s="43"/>
      <c r="B49" s="43" t="s">
        <v>56</v>
      </c>
      <c r="C49" s="37">
        <v>3950.302815169704</v>
      </c>
      <c r="D49" s="37">
        <v>2519.0070591820154</v>
      </c>
      <c r="E49" s="37" t="s">
        <v>19</v>
      </c>
      <c r="F49" s="37" t="s">
        <v>19</v>
      </c>
      <c r="G49" s="37" t="s">
        <v>19</v>
      </c>
      <c r="H49" s="37">
        <f>H70+H77+H84+H94+H106+H111+H119</f>
        <v>-3567376</v>
      </c>
    </row>
    <row r="50" spans="1:8" ht="12.75">
      <c r="A50" s="347"/>
      <c r="B50" s="347"/>
      <c r="C50" s="34"/>
      <c r="D50" s="34"/>
      <c r="E50" s="34"/>
      <c r="F50" s="34"/>
      <c r="G50" s="34"/>
      <c r="H50" s="34"/>
    </row>
    <row r="51" spans="1:8" ht="12.75">
      <c r="A51" s="342" t="s">
        <v>57</v>
      </c>
      <c r="B51" s="342"/>
      <c r="C51" s="25">
        <v>4228.355095702943</v>
      </c>
      <c r="D51" s="25">
        <v>3443.209427808914</v>
      </c>
      <c r="E51" s="25" t="s">
        <v>19</v>
      </c>
      <c r="F51" s="25" t="s">
        <v>19</v>
      </c>
      <c r="G51" s="25" t="s">
        <v>19</v>
      </c>
      <c r="H51" s="25">
        <f>H52+H53+H54</f>
        <v>-1640462</v>
      </c>
    </row>
    <row r="52" spans="1:8" ht="12.75">
      <c r="A52" s="343" t="s">
        <v>58</v>
      </c>
      <c r="B52" s="343"/>
      <c r="C52" s="29">
        <v>4168.223750016999</v>
      </c>
      <c r="D52" s="29">
        <v>3942.0000270551513</v>
      </c>
      <c r="E52" s="29" t="s">
        <v>19</v>
      </c>
      <c r="F52" s="29" t="s">
        <v>19</v>
      </c>
      <c r="G52" s="29" t="s">
        <v>19</v>
      </c>
      <c r="H52" s="29">
        <f>H57+H60+H63+H67</f>
        <v>725879</v>
      </c>
    </row>
    <row r="53" spans="1:8" ht="12.75">
      <c r="A53" s="343" t="s">
        <v>59</v>
      </c>
      <c r="B53" s="343"/>
      <c r="C53" s="29">
        <v>4231.296782121589</v>
      </c>
      <c r="D53" s="29">
        <v>3687.7722964248746</v>
      </c>
      <c r="E53" s="29" t="s">
        <v>19</v>
      </c>
      <c r="F53" s="29" t="s">
        <v>19</v>
      </c>
      <c r="G53" s="29" t="s">
        <v>19</v>
      </c>
      <c r="H53" s="29">
        <f>H73+H78+H79+H61+H62+H96+H98+H64+H65+H114+H66</f>
        <v>-3004400</v>
      </c>
    </row>
    <row r="54" spans="1:8" ht="12.75">
      <c r="A54" s="344" t="s">
        <v>60</v>
      </c>
      <c r="B54" s="344"/>
      <c r="C54" s="37">
        <v>4486.561229882296</v>
      </c>
      <c r="D54" s="37">
        <v>-805.0931516759101</v>
      </c>
      <c r="E54" s="37" t="s">
        <v>19</v>
      </c>
      <c r="F54" s="37" t="s">
        <v>19</v>
      </c>
      <c r="G54" s="37" t="s">
        <v>19</v>
      </c>
      <c r="H54" s="37">
        <f>H59+H58</f>
        <v>638059</v>
      </c>
    </row>
    <row r="55" spans="1:8" ht="12.75">
      <c r="A55" s="347"/>
      <c r="B55" s="347"/>
      <c r="C55" s="72"/>
      <c r="D55" s="72"/>
      <c r="E55" s="72"/>
      <c r="F55" s="72"/>
      <c r="G55" s="72"/>
      <c r="H55" s="72"/>
    </row>
    <row r="56" spans="1:8" ht="12.75">
      <c r="A56" s="348" t="s">
        <v>61</v>
      </c>
      <c r="B56" s="348"/>
      <c r="C56" s="21">
        <v>4263.097918059667</v>
      </c>
      <c r="D56" s="21">
        <v>3434.7694475572603</v>
      </c>
      <c r="E56" s="21" t="s">
        <v>19</v>
      </c>
      <c r="F56" s="21" t="s">
        <v>19</v>
      </c>
      <c r="G56" s="21" t="s">
        <v>19</v>
      </c>
      <c r="H56" s="21">
        <f>SUM(H57:H67)</f>
        <v>-2171379</v>
      </c>
    </row>
    <row r="57" spans="1:8" ht="12.75">
      <c r="A57" s="343" t="s">
        <v>63</v>
      </c>
      <c r="B57" s="343"/>
      <c r="C57" s="29">
        <v>4538.238860903271</v>
      </c>
      <c r="D57" s="29">
        <v>2994.556893174163</v>
      </c>
      <c r="E57" s="29">
        <v>83</v>
      </c>
      <c r="F57" s="31">
        <v>103.29</v>
      </c>
      <c r="G57" s="29">
        <v>59</v>
      </c>
      <c r="H57" s="29">
        <v>-216803</v>
      </c>
    </row>
    <row r="58" spans="1:8" ht="12.75">
      <c r="A58" s="343" t="s">
        <v>621</v>
      </c>
      <c r="B58" s="343"/>
      <c r="C58" s="29">
        <v>2951.385720609936</v>
      </c>
      <c r="D58" s="29">
        <v>4261.568345070424</v>
      </c>
      <c r="E58" s="29">
        <v>95</v>
      </c>
      <c r="F58" s="31">
        <v>69.04</v>
      </c>
      <c r="G58" s="29">
        <v>36</v>
      </c>
      <c r="H58" s="29">
        <v>818903</v>
      </c>
    </row>
    <row r="59" spans="1:8" ht="12.75">
      <c r="A59" s="343" t="s">
        <v>864</v>
      </c>
      <c r="B59" s="343"/>
      <c r="C59" s="29">
        <v>5951.824990610329</v>
      </c>
      <c r="D59" s="29">
        <v>-5470.458161185735</v>
      </c>
      <c r="E59" s="29">
        <v>55</v>
      </c>
      <c r="F59" s="31">
        <v>105.53</v>
      </c>
      <c r="G59" s="29">
        <v>60</v>
      </c>
      <c r="H59" s="29">
        <v>-180844</v>
      </c>
    </row>
    <row r="60" spans="1:8" ht="12.75">
      <c r="A60" s="343" t="s">
        <v>70</v>
      </c>
      <c r="B60" s="343"/>
      <c r="C60" s="29">
        <v>4514.923537479314</v>
      </c>
      <c r="D60" s="29">
        <v>6136.097672640684</v>
      </c>
      <c r="E60" s="29">
        <v>90</v>
      </c>
      <c r="F60" s="31">
        <v>97.49</v>
      </c>
      <c r="G60" s="29">
        <v>55</v>
      </c>
      <c r="H60" s="29">
        <v>0</v>
      </c>
    </row>
    <row r="61" spans="1:8" ht="12.75">
      <c r="A61" s="343" t="s">
        <v>71</v>
      </c>
      <c r="B61" s="343"/>
      <c r="C61" s="29">
        <v>3135.7699316706526</v>
      </c>
      <c r="D61" s="29">
        <v>2927.913838040151</v>
      </c>
      <c r="E61" s="29">
        <v>80</v>
      </c>
      <c r="F61" s="31">
        <v>100.57</v>
      </c>
      <c r="G61" s="29">
        <v>57</v>
      </c>
      <c r="H61" s="29">
        <v>61580</v>
      </c>
    </row>
    <row r="62" spans="1:8" ht="12.75">
      <c r="A62" s="343" t="s">
        <v>74</v>
      </c>
      <c r="B62" s="343"/>
      <c r="C62" s="29">
        <v>4107.6127232463705</v>
      </c>
      <c r="D62" s="29">
        <v>5223.589125284434</v>
      </c>
      <c r="E62" s="29">
        <v>75</v>
      </c>
      <c r="F62" s="31">
        <v>109.75</v>
      </c>
      <c r="G62" s="29">
        <v>63</v>
      </c>
      <c r="H62" s="29">
        <v>-3521364</v>
      </c>
    </row>
    <row r="63" spans="1:8" ht="12.75">
      <c r="A63" s="343" t="s">
        <v>76</v>
      </c>
      <c r="B63" s="343"/>
      <c r="C63" s="29">
        <v>3238.2700043744535</v>
      </c>
      <c r="D63" s="29">
        <v>2317.1473951048933</v>
      </c>
      <c r="E63" s="29">
        <v>90</v>
      </c>
      <c r="F63" s="31">
        <v>87.49</v>
      </c>
      <c r="G63" s="29">
        <v>48</v>
      </c>
      <c r="H63" s="29">
        <v>649345</v>
      </c>
    </row>
    <row r="64" spans="1:8" ht="12.75">
      <c r="A64" s="343" t="s">
        <v>79</v>
      </c>
      <c r="B64" s="343"/>
      <c r="C64" s="29">
        <v>4309.603797040169</v>
      </c>
      <c r="D64" s="29">
        <v>159.99144537815113</v>
      </c>
      <c r="E64" s="29">
        <v>70</v>
      </c>
      <c r="F64" s="31">
        <v>93.89</v>
      </c>
      <c r="G64" s="29">
        <v>53</v>
      </c>
      <c r="H64" s="29">
        <v>0</v>
      </c>
    </row>
    <row r="65" spans="1:8" ht="12.75">
      <c r="A65" s="343" t="s">
        <v>81</v>
      </c>
      <c r="B65" s="343"/>
      <c r="C65" s="29">
        <v>3033.068536492167</v>
      </c>
      <c r="D65" s="29">
        <v>3006.666182917611</v>
      </c>
      <c r="E65" s="29">
        <v>85</v>
      </c>
      <c r="F65" s="31">
        <v>79.81</v>
      </c>
      <c r="G65" s="29">
        <v>43</v>
      </c>
      <c r="H65" s="29">
        <v>401482</v>
      </c>
    </row>
    <row r="66" spans="1:8" ht="12.75">
      <c r="A66" s="343" t="s">
        <v>83</v>
      </c>
      <c r="B66" s="343"/>
      <c r="C66" s="29">
        <v>6352.711538958513</v>
      </c>
      <c r="D66" s="29">
        <v>1588.0206686996303</v>
      </c>
      <c r="E66" s="29">
        <v>65</v>
      </c>
      <c r="F66" s="31">
        <v>112.09</v>
      </c>
      <c r="G66" s="29">
        <v>65</v>
      </c>
      <c r="H66" s="29">
        <v>-477015</v>
      </c>
    </row>
    <row r="67" spans="1:8" ht="12.75">
      <c r="A67" s="344" t="s">
        <v>85</v>
      </c>
      <c r="B67" s="344"/>
      <c r="C67" s="37">
        <v>4220.647728186219</v>
      </c>
      <c r="D67" s="37">
        <v>1889.0033372572107</v>
      </c>
      <c r="E67" s="37">
        <v>90</v>
      </c>
      <c r="F67" s="39">
        <v>86.54</v>
      </c>
      <c r="G67" s="37">
        <v>48</v>
      </c>
      <c r="H67" s="37">
        <v>293337</v>
      </c>
    </row>
    <row r="68" spans="1:8" ht="12.75">
      <c r="A68" s="347"/>
      <c r="B68" s="347"/>
      <c r="C68" s="34"/>
      <c r="D68" s="34"/>
      <c r="E68" s="34"/>
      <c r="F68" s="34"/>
      <c r="G68" s="34"/>
      <c r="H68" s="34"/>
    </row>
    <row r="69" spans="1:8" ht="12.75">
      <c r="A69" s="342" t="s">
        <v>86</v>
      </c>
      <c r="B69" s="342"/>
      <c r="C69" s="25">
        <v>5205.27718971441</v>
      </c>
      <c r="D69" s="25">
        <v>5685.485971819092</v>
      </c>
      <c r="E69" s="25" t="s">
        <v>19</v>
      </c>
      <c r="F69" s="25" t="s">
        <v>19</v>
      </c>
      <c r="G69" s="25" t="s">
        <v>19</v>
      </c>
      <c r="H69" s="25">
        <f>SUM(H70:H121)</f>
        <v>-49856454</v>
      </c>
    </row>
    <row r="70" spans="1:8" ht="12.75">
      <c r="A70" s="343" t="s">
        <v>795</v>
      </c>
      <c r="B70" s="343"/>
      <c r="C70" s="29">
        <v>3042.0134093163383</v>
      </c>
      <c r="D70" s="29">
        <v>3943.7515635545556</v>
      </c>
      <c r="E70" s="29">
        <v>82</v>
      </c>
      <c r="F70" s="31">
        <v>94.34</v>
      </c>
      <c r="G70" s="29">
        <v>53</v>
      </c>
      <c r="H70" s="29">
        <v>182830</v>
      </c>
    </row>
    <row r="71" spans="1:8" ht="12.75">
      <c r="A71" s="343" t="s">
        <v>796</v>
      </c>
      <c r="B71" s="343"/>
      <c r="C71" s="29">
        <v>2870.9705480427046</v>
      </c>
      <c r="D71" s="29">
        <v>5326.671088967973</v>
      </c>
      <c r="E71" s="29">
        <v>95</v>
      </c>
      <c r="F71" s="31">
        <v>69.26</v>
      </c>
      <c r="G71" s="29">
        <v>36</v>
      </c>
      <c r="H71" s="29">
        <v>975875</v>
      </c>
    </row>
    <row r="72" spans="1:8" ht="12.75">
      <c r="A72" s="343" t="s">
        <v>89</v>
      </c>
      <c r="B72" s="343"/>
      <c r="C72" s="29">
        <v>2778.5834133333333</v>
      </c>
      <c r="D72" s="29">
        <v>3848.623823529413</v>
      </c>
      <c r="E72" s="29">
        <v>90</v>
      </c>
      <c r="F72" s="31">
        <v>75.2</v>
      </c>
      <c r="G72" s="29">
        <v>40</v>
      </c>
      <c r="H72" s="29">
        <v>79623</v>
      </c>
    </row>
    <row r="73" spans="1:8" ht="12.75">
      <c r="A73" s="343" t="s">
        <v>90</v>
      </c>
      <c r="B73" s="343"/>
      <c r="C73" s="29">
        <v>2700.075974282888</v>
      </c>
      <c r="D73" s="29">
        <v>3639.6052851323834</v>
      </c>
      <c r="E73" s="29">
        <v>95</v>
      </c>
      <c r="F73" s="31">
        <v>69.39</v>
      </c>
      <c r="G73" s="29">
        <v>36</v>
      </c>
      <c r="H73" s="29">
        <v>770614</v>
      </c>
    </row>
    <row r="74" spans="1:8" ht="12.75">
      <c r="A74" s="343" t="s">
        <v>91</v>
      </c>
      <c r="B74" s="343"/>
      <c r="C74" s="29">
        <v>2856.7813531353136</v>
      </c>
      <c r="D74" s="29">
        <v>4498.515324675324</v>
      </c>
      <c r="E74" s="29">
        <v>130</v>
      </c>
      <c r="F74" s="31">
        <v>70</v>
      </c>
      <c r="G74" s="29">
        <v>37</v>
      </c>
      <c r="H74" s="29">
        <v>196709</v>
      </c>
    </row>
    <row r="75" spans="1:8" ht="12.75">
      <c r="A75" s="343" t="s">
        <v>797</v>
      </c>
      <c r="B75" s="343"/>
      <c r="C75" s="29">
        <v>3791.7530077172505</v>
      </c>
      <c r="D75" s="29">
        <v>2694.260580270793</v>
      </c>
      <c r="E75" s="29">
        <v>85</v>
      </c>
      <c r="F75" s="31">
        <v>95.4</v>
      </c>
      <c r="G75" s="29">
        <v>54</v>
      </c>
      <c r="H75" s="29">
        <v>0</v>
      </c>
    </row>
    <row r="76" spans="1:8" ht="12.75">
      <c r="A76" s="343" t="s">
        <v>94</v>
      </c>
      <c r="B76" s="343"/>
      <c r="C76" s="29">
        <v>2828.768138801262</v>
      </c>
      <c r="D76" s="29">
        <v>2772.0632479999995</v>
      </c>
      <c r="E76" s="29">
        <v>100</v>
      </c>
      <c r="F76" s="31">
        <v>66.82</v>
      </c>
      <c r="G76" s="29">
        <v>35</v>
      </c>
      <c r="H76" s="29">
        <v>592907</v>
      </c>
    </row>
    <row r="77" spans="1:8" ht="12.75">
      <c r="A77" s="343" t="s">
        <v>96</v>
      </c>
      <c r="B77" s="343"/>
      <c r="C77" s="29">
        <v>7855.416799856629</v>
      </c>
      <c r="D77" s="29">
        <v>-205.9445696877371</v>
      </c>
      <c r="E77" s="29">
        <v>57</v>
      </c>
      <c r="F77" s="31">
        <v>159.61</v>
      </c>
      <c r="G77" s="29">
        <v>70</v>
      </c>
      <c r="H77" s="29">
        <v>-4270727</v>
      </c>
    </row>
    <row r="78" spans="1:8" ht="12.75">
      <c r="A78" s="343" t="s">
        <v>98</v>
      </c>
      <c r="B78" s="343"/>
      <c r="C78" s="29">
        <v>5792.696857451404</v>
      </c>
      <c r="D78" s="29">
        <v>7441.533841991342</v>
      </c>
      <c r="E78" s="29">
        <v>69</v>
      </c>
      <c r="F78" s="31">
        <v>126.9</v>
      </c>
      <c r="G78" s="29">
        <v>70</v>
      </c>
      <c r="H78" s="29">
        <v>-341607</v>
      </c>
    </row>
    <row r="79" spans="1:8" ht="12.75">
      <c r="A79" s="343" t="s">
        <v>837</v>
      </c>
      <c r="B79" s="343"/>
      <c r="C79" s="29">
        <v>3753.4485154639174</v>
      </c>
      <c r="D79" s="29">
        <v>972.7658936170227</v>
      </c>
      <c r="E79" s="29">
        <v>87</v>
      </c>
      <c r="F79" s="31">
        <v>88.43</v>
      </c>
      <c r="G79" s="29">
        <v>49</v>
      </c>
      <c r="H79" s="29">
        <v>6444</v>
      </c>
    </row>
    <row r="80" spans="1:8" ht="12.75">
      <c r="A80" s="343" t="s">
        <v>101</v>
      </c>
      <c r="B80" s="343"/>
      <c r="C80" s="29">
        <v>3219.108354271357</v>
      </c>
      <c r="D80" s="29">
        <v>6167.75203870968</v>
      </c>
      <c r="E80" s="29">
        <v>95</v>
      </c>
      <c r="F80" s="31">
        <v>88.05</v>
      </c>
      <c r="G80" s="29">
        <v>49</v>
      </c>
      <c r="H80" s="29">
        <v>79467</v>
      </c>
    </row>
    <row r="81" spans="1:8" ht="12.75">
      <c r="A81" s="343" t="s">
        <v>869</v>
      </c>
      <c r="B81" s="343"/>
      <c r="C81" s="29">
        <v>11959.71712010617</v>
      </c>
      <c r="D81" s="29">
        <v>-15246.175169934642</v>
      </c>
      <c r="E81" s="29">
        <v>60</v>
      </c>
      <c r="F81" s="31">
        <v>374.83</v>
      </c>
      <c r="G81" s="29">
        <v>70</v>
      </c>
      <c r="H81" s="29">
        <v>-7167480</v>
      </c>
    </row>
    <row r="82" spans="1:8" ht="12.75">
      <c r="A82" s="343" t="s">
        <v>105</v>
      </c>
      <c r="B82" s="343"/>
      <c r="C82" s="29">
        <v>3566.8300129725894</v>
      </c>
      <c r="D82" s="29">
        <v>2962.1276878612734</v>
      </c>
      <c r="E82" s="29">
        <v>78</v>
      </c>
      <c r="F82" s="31">
        <v>93.99</v>
      </c>
      <c r="G82" s="29">
        <v>53</v>
      </c>
      <c r="H82" s="29">
        <v>0</v>
      </c>
    </row>
    <row r="83" spans="1:8" ht="12.75">
      <c r="A83" s="343" t="s">
        <v>106</v>
      </c>
      <c r="B83" s="343"/>
      <c r="C83" s="29">
        <v>2871.8024185699323</v>
      </c>
      <c r="D83" s="29">
        <v>4846.244833755779</v>
      </c>
      <c r="E83" s="29">
        <v>95</v>
      </c>
      <c r="F83" s="31">
        <v>74.76</v>
      </c>
      <c r="G83" s="29">
        <v>40</v>
      </c>
      <c r="H83" s="29">
        <v>3485910</v>
      </c>
    </row>
    <row r="84" spans="1:8" ht="12.75">
      <c r="A84" s="343" t="s">
        <v>110</v>
      </c>
      <c r="B84" s="343"/>
      <c r="C84" s="29">
        <v>2816.4831855018406</v>
      </c>
      <c r="D84" s="29">
        <v>3070.0222681359037</v>
      </c>
      <c r="E84" s="29">
        <v>85</v>
      </c>
      <c r="F84" s="31">
        <v>89.5</v>
      </c>
      <c r="G84" s="29">
        <v>50</v>
      </c>
      <c r="H84" s="29">
        <v>454418</v>
      </c>
    </row>
    <row r="85" spans="1:8" ht="12.75">
      <c r="A85" s="343" t="s">
        <v>798</v>
      </c>
      <c r="B85" s="343"/>
      <c r="C85" s="29">
        <v>8466.808996131134</v>
      </c>
      <c r="D85" s="29">
        <v>2552.1192441266603</v>
      </c>
      <c r="E85" s="29">
        <v>60</v>
      </c>
      <c r="F85" s="31">
        <v>169.27</v>
      </c>
      <c r="G85" s="29">
        <v>70</v>
      </c>
      <c r="H85" s="29">
        <v>-5761779</v>
      </c>
    </row>
    <row r="86" spans="1:8" ht="12.75">
      <c r="A86" s="343" t="s">
        <v>799</v>
      </c>
      <c r="B86" s="343"/>
      <c r="C86" s="29">
        <v>4762.016242568898</v>
      </c>
      <c r="D86" s="29">
        <v>4511.714201474202</v>
      </c>
      <c r="E86" s="29">
        <v>75</v>
      </c>
      <c r="F86" s="31">
        <v>129.53</v>
      </c>
      <c r="G86" s="29">
        <v>70</v>
      </c>
      <c r="H86" s="29">
        <v>-517103</v>
      </c>
    </row>
    <row r="87" spans="1:8" ht="12.75">
      <c r="A87" s="343" t="s">
        <v>116</v>
      </c>
      <c r="B87" s="343"/>
      <c r="C87" s="29">
        <v>3454.673430913349</v>
      </c>
      <c r="D87" s="29">
        <v>-310.54648998822165</v>
      </c>
      <c r="E87" s="29">
        <v>80</v>
      </c>
      <c r="F87" s="31">
        <v>85.03</v>
      </c>
      <c r="G87" s="29">
        <v>47</v>
      </c>
      <c r="H87" s="29">
        <v>0</v>
      </c>
    </row>
    <row r="88" spans="1:8" ht="12.75">
      <c r="A88" s="343" t="s">
        <v>800</v>
      </c>
      <c r="B88" s="343"/>
      <c r="C88" s="29">
        <v>5046.400605623648</v>
      </c>
      <c r="D88" s="29">
        <v>1783.4633429602895</v>
      </c>
      <c r="E88" s="29">
        <v>65</v>
      </c>
      <c r="F88" s="31">
        <v>126.74</v>
      </c>
      <c r="G88" s="29">
        <v>70</v>
      </c>
      <c r="H88" s="29">
        <v>-425771</v>
      </c>
    </row>
    <row r="89" spans="1:8" ht="12.75">
      <c r="A89" s="343" t="s">
        <v>118</v>
      </c>
      <c r="B89" s="343"/>
      <c r="C89" s="29">
        <v>2638.863106617647</v>
      </c>
      <c r="D89" s="29">
        <v>6162.207191413237</v>
      </c>
      <c r="E89" s="29">
        <v>90</v>
      </c>
      <c r="F89" s="31">
        <v>73.71</v>
      </c>
      <c r="G89" s="29">
        <v>39</v>
      </c>
      <c r="H89" s="29">
        <v>356352</v>
      </c>
    </row>
    <row r="90" spans="1:8" ht="12.75">
      <c r="A90" s="343" t="s">
        <v>119</v>
      </c>
      <c r="B90" s="343"/>
      <c r="C90" s="29">
        <v>4998.112504854369</v>
      </c>
      <c r="D90" s="29">
        <v>4866.502296747966</v>
      </c>
      <c r="E90" s="29">
        <v>75</v>
      </c>
      <c r="F90" s="31">
        <v>123.06</v>
      </c>
      <c r="G90" s="29">
        <v>70</v>
      </c>
      <c r="H90" s="29">
        <v>-245889</v>
      </c>
    </row>
    <row r="91" spans="1:8" ht="12.75">
      <c r="A91" s="343" t="s">
        <v>801</v>
      </c>
      <c r="B91" s="343"/>
      <c r="C91" s="29">
        <v>3946.9598788796366</v>
      </c>
      <c r="D91" s="29">
        <v>3511.9747474747473</v>
      </c>
      <c r="E91" s="29">
        <v>80</v>
      </c>
      <c r="F91" s="31">
        <v>107.53</v>
      </c>
      <c r="G91" s="29">
        <v>62</v>
      </c>
      <c r="H91" s="29">
        <v>0</v>
      </c>
    </row>
    <row r="92" spans="1:8" ht="12.75">
      <c r="A92" s="343" t="s">
        <v>870</v>
      </c>
      <c r="B92" s="343"/>
      <c r="C92" s="29">
        <v>2929.340331460674</v>
      </c>
      <c r="D92" s="29">
        <v>5706.060183802411</v>
      </c>
      <c r="E92" s="29">
        <v>90</v>
      </c>
      <c r="F92" s="31">
        <v>82.56</v>
      </c>
      <c r="G92" s="29">
        <v>45</v>
      </c>
      <c r="H92" s="29">
        <v>270803</v>
      </c>
    </row>
    <row r="93" spans="1:8" ht="12.75">
      <c r="A93" s="343" t="s">
        <v>124</v>
      </c>
      <c r="B93" s="343"/>
      <c r="C93" s="29">
        <v>6140.041293262552</v>
      </c>
      <c r="D93" s="29">
        <v>10089.395671757537</v>
      </c>
      <c r="E93" s="29">
        <v>77</v>
      </c>
      <c r="F93" s="31">
        <v>130.16</v>
      </c>
      <c r="G93" s="29">
        <v>70</v>
      </c>
      <c r="H93" s="29">
        <v>-28190497</v>
      </c>
    </row>
    <row r="94" spans="1:8" ht="12.75">
      <c r="A94" s="343" t="s">
        <v>863</v>
      </c>
      <c r="B94" s="343"/>
      <c r="C94" s="29">
        <v>3496.17755625949</v>
      </c>
      <c r="D94" s="29">
        <v>156.36822839506132</v>
      </c>
      <c r="E94" s="29">
        <v>75</v>
      </c>
      <c r="F94" s="31">
        <v>97.95</v>
      </c>
      <c r="G94" s="29">
        <v>55</v>
      </c>
      <c r="H94" s="29">
        <v>0</v>
      </c>
    </row>
    <row r="95" spans="1:8" ht="12.75">
      <c r="A95" s="343" t="s">
        <v>802</v>
      </c>
      <c r="B95" s="343"/>
      <c r="C95" s="29">
        <v>5004.180193805867</v>
      </c>
      <c r="D95" s="29">
        <v>-7299.27187311178</v>
      </c>
      <c r="E95" s="29">
        <v>65</v>
      </c>
      <c r="F95" s="31">
        <v>208.35</v>
      </c>
      <c r="G95" s="29">
        <v>70</v>
      </c>
      <c r="H95" s="29">
        <v>-3581716</v>
      </c>
    </row>
    <row r="96" spans="1:8" ht="12.75">
      <c r="A96" s="343" t="s">
        <v>127</v>
      </c>
      <c r="B96" s="343"/>
      <c r="C96" s="29">
        <v>4214.998635198023</v>
      </c>
      <c r="D96" s="29">
        <v>2925.3399562682207</v>
      </c>
      <c r="E96" s="29">
        <v>85</v>
      </c>
      <c r="F96" s="31">
        <v>105.43</v>
      </c>
      <c r="G96" s="29">
        <v>60</v>
      </c>
      <c r="H96" s="29">
        <v>-22434</v>
      </c>
    </row>
    <row r="97" spans="1:8" ht="12.75">
      <c r="A97" s="343" t="s">
        <v>128</v>
      </c>
      <c r="B97" s="343"/>
      <c r="C97" s="29">
        <v>4243.581839063497</v>
      </c>
      <c r="D97" s="29">
        <v>6080.666178927079</v>
      </c>
      <c r="E97" s="29">
        <v>80</v>
      </c>
      <c r="F97" s="31">
        <v>119.7</v>
      </c>
      <c r="G97" s="29">
        <v>70</v>
      </c>
      <c r="H97" s="29">
        <v>-456422</v>
      </c>
    </row>
    <row r="98" spans="1:8" ht="12.75">
      <c r="A98" s="343" t="s">
        <v>871</v>
      </c>
      <c r="B98" s="343"/>
      <c r="C98" s="29">
        <v>3642.0232806479585</v>
      </c>
      <c r="D98" s="29">
        <v>3384.416233495482</v>
      </c>
      <c r="E98" s="29">
        <v>85</v>
      </c>
      <c r="F98" s="31">
        <v>90.25</v>
      </c>
      <c r="G98" s="29">
        <v>50</v>
      </c>
      <c r="H98" s="29">
        <v>91711</v>
      </c>
    </row>
    <row r="99" spans="1:8" ht="12.75">
      <c r="A99" s="343" t="s">
        <v>130</v>
      </c>
      <c r="B99" s="343"/>
      <c r="C99" s="29">
        <v>4577.7817367606</v>
      </c>
      <c r="D99" s="29">
        <v>3966.564611542731</v>
      </c>
      <c r="E99" s="29">
        <v>75</v>
      </c>
      <c r="F99" s="31">
        <v>107.22</v>
      </c>
      <c r="G99" s="29">
        <v>61</v>
      </c>
      <c r="H99" s="29">
        <v>-41828</v>
      </c>
    </row>
    <row r="100" spans="1:8" ht="12.75">
      <c r="A100" s="343" t="s">
        <v>803</v>
      </c>
      <c r="B100" s="343"/>
      <c r="C100" s="29">
        <v>6378.807569727138</v>
      </c>
      <c r="D100" s="29">
        <v>5714.176046681254</v>
      </c>
      <c r="E100" s="29">
        <v>60</v>
      </c>
      <c r="F100" s="31">
        <v>122.26</v>
      </c>
      <c r="G100" s="29">
        <v>70</v>
      </c>
      <c r="H100" s="29">
        <v>-870039</v>
      </c>
    </row>
    <row r="101" spans="1:8" ht="12.75">
      <c r="A101" s="343" t="s">
        <v>132</v>
      </c>
      <c r="B101" s="343"/>
      <c r="C101" s="29">
        <v>2612.4019935691317</v>
      </c>
      <c r="D101" s="29">
        <v>5651.892601880879</v>
      </c>
      <c r="E101" s="29">
        <v>100</v>
      </c>
      <c r="F101" s="31">
        <v>65.4</v>
      </c>
      <c r="G101" s="29">
        <v>34</v>
      </c>
      <c r="H101" s="29">
        <v>363510</v>
      </c>
    </row>
    <row r="102" spans="1:8" ht="12.75">
      <c r="A102" s="343" t="s">
        <v>622</v>
      </c>
      <c r="B102" s="343"/>
      <c r="C102" s="29">
        <v>2819.1995979453577</v>
      </c>
      <c r="D102" s="29">
        <v>1603.2550022123892</v>
      </c>
      <c r="E102" s="29">
        <v>90</v>
      </c>
      <c r="F102" s="31">
        <v>75.27</v>
      </c>
      <c r="G102" s="29">
        <v>40</v>
      </c>
      <c r="H102" s="29">
        <v>2116352</v>
      </c>
    </row>
    <row r="103" spans="1:8" ht="12.75">
      <c r="A103" s="343" t="s">
        <v>824</v>
      </c>
      <c r="B103" s="343"/>
      <c r="C103" s="29">
        <v>3808.6126374859705</v>
      </c>
      <c r="D103" s="29">
        <v>1636.1509080459775</v>
      </c>
      <c r="E103" s="29">
        <v>80</v>
      </c>
      <c r="F103" s="31">
        <v>89.18</v>
      </c>
      <c r="G103" s="29">
        <v>49</v>
      </c>
      <c r="H103" s="29">
        <v>750</v>
      </c>
    </row>
    <row r="104" spans="1:8" ht="12.75">
      <c r="A104" s="343" t="s">
        <v>134</v>
      </c>
      <c r="B104" s="343"/>
      <c r="C104" s="29">
        <v>9348.686399999999</v>
      </c>
      <c r="D104" s="29">
        <v>-6402.821452282158</v>
      </c>
      <c r="E104" s="29">
        <v>80</v>
      </c>
      <c r="F104" s="31">
        <v>151.76</v>
      </c>
      <c r="G104" s="29">
        <v>70</v>
      </c>
      <c r="H104" s="29">
        <v>-720475</v>
      </c>
    </row>
    <row r="105" spans="1:8" ht="12.75">
      <c r="A105" s="343" t="s">
        <v>135</v>
      </c>
      <c r="B105" s="343"/>
      <c r="C105" s="29">
        <v>6063.998214285714</v>
      </c>
      <c r="D105" s="29">
        <v>3191.1647130647148</v>
      </c>
      <c r="E105" s="29">
        <v>75</v>
      </c>
      <c r="F105" s="31">
        <v>112.88</v>
      </c>
      <c r="G105" s="29">
        <v>65</v>
      </c>
      <c r="H105" s="29">
        <v>-211418</v>
      </c>
    </row>
    <row r="106" spans="1:8" ht="12.75">
      <c r="A106" s="343" t="s">
        <v>136</v>
      </c>
      <c r="B106" s="343"/>
      <c r="C106" s="29">
        <v>4213.113123028392</v>
      </c>
      <c r="D106" s="29">
        <v>319.6748024316117</v>
      </c>
      <c r="E106" s="29">
        <v>90</v>
      </c>
      <c r="F106" s="31">
        <v>88.87</v>
      </c>
      <c r="G106" s="29">
        <v>49</v>
      </c>
      <c r="H106" s="29">
        <v>0</v>
      </c>
    </row>
    <row r="107" spans="1:8" ht="12.75">
      <c r="A107" s="343" t="s">
        <v>137</v>
      </c>
      <c r="B107" s="343"/>
      <c r="C107" s="29">
        <v>2745.2496743063934</v>
      </c>
      <c r="D107" s="29">
        <v>1417.798004694835</v>
      </c>
      <c r="E107" s="29">
        <v>95</v>
      </c>
      <c r="F107" s="31">
        <v>70.79</v>
      </c>
      <c r="G107" s="29">
        <v>37</v>
      </c>
      <c r="H107" s="29">
        <v>588786</v>
      </c>
    </row>
    <row r="108" spans="1:8" ht="12.75">
      <c r="A108" s="343" t="s">
        <v>138</v>
      </c>
      <c r="B108" s="343"/>
      <c r="C108" s="29">
        <v>4134.726403806934</v>
      </c>
      <c r="D108" s="29">
        <v>3090.335212620027</v>
      </c>
      <c r="E108" s="29">
        <v>75</v>
      </c>
      <c r="F108" s="31">
        <v>114.26</v>
      </c>
      <c r="G108" s="29">
        <v>66</v>
      </c>
      <c r="H108" s="29">
        <v>-58698</v>
      </c>
    </row>
    <row r="109" spans="1:8" ht="12.75">
      <c r="A109" s="343" t="s">
        <v>139</v>
      </c>
      <c r="B109" s="343"/>
      <c r="C109" s="29">
        <v>8128.401117277991</v>
      </c>
      <c r="D109" s="29">
        <v>1379.4663927478218</v>
      </c>
      <c r="E109" s="29">
        <v>62</v>
      </c>
      <c r="F109" s="31">
        <v>192.5</v>
      </c>
      <c r="G109" s="29">
        <v>70</v>
      </c>
      <c r="H109" s="29">
        <v>-5804062</v>
      </c>
    </row>
    <row r="110" spans="1:8" ht="12.75">
      <c r="A110" s="343" t="s">
        <v>140</v>
      </c>
      <c r="B110" s="343"/>
      <c r="C110" s="29">
        <v>3283.0295817893066</v>
      </c>
      <c r="D110" s="29">
        <v>3030.786161934805</v>
      </c>
      <c r="E110" s="29">
        <v>85</v>
      </c>
      <c r="F110" s="31">
        <v>101.69</v>
      </c>
      <c r="G110" s="29">
        <v>58</v>
      </c>
      <c r="H110" s="29">
        <v>121610</v>
      </c>
    </row>
    <row r="111" spans="1:8" ht="12.75">
      <c r="A111" s="343" t="s">
        <v>141</v>
      </c>
      <c r="B111" s="343"/>
      <c r="C111" s="29">
        <v>3048.474993710692</v>
      </c>
      <c r="D111" s="29">
        <v>2746.768375</v>
      </c>
      <c r="E111" s="29">
        <v>90</v>
      </c>
      <c r="F111" s="31">
        <v>76.57</v>
      </c>
      <c r="G111" s="29">
        <v>41</v>
      </c>
      <c r="H111" s="29">
        <v>121387</v>
      </c>
    </row>
    <row r="112" spans="1:8" ht="12.75">
      <c r="A112" s="343" t="s">
        <v>142</v>
      </c>
      <c r="B112" s="343"/>
      <c r="C112" s="29">
        <v>6045.372949367088</v>
      </c>
      <c r="D112" s="29">
        <v>-1780.7324192526917</v>
      </c>
      <c r="E112" s="29">
        <v>56</v>
      </c>
      <c r="F112" s="31">
        <v>153.6</v>
      </c>
      <c r="G112" s="29">
        <v>70</v>
      </c>
      <c r="H112" s="29">
        <v>-1534275</v>
      </c>
    </row>
    <row r="113" spans="1:8" ht="12.75">
      <c r="A113" s="343" t="s">
        <v>872</v>
      </c>
      <c r="B113" s="343"/>
      <c r="C113" s="29">
        <v>3210.219658027859</v>
      </c>
      <c r="D113" s="29">
        <v>5414.577375093215</v>
      </c>
      <c r="E113" s="29">
        <v>87</v>
      </c>
      <c r="F113" s="31">
        <v>84.22</v>
      </c>
      <c r="G113" s="29">
        <v>46</v>
      </c>
      <c r="H113" s="29">
        <v>233742</v>
      </c>
    </row>
    <row r="114" spans="1:8" ht="12.75">
      <c r="A114" s="343" t="s">
        <v>145</v>
      </c>
      <c r="B114" s="343"/>
      <c r="C114" s="29">
        <v>3522.3992601431983</v>
      </c>
      <c r="D114" s="29">
        <v>1229.8094636471985</v>
      </c>
      <c r="E114" s="29">
        <v>80</v>
      </c>
      <c r="F114" s="31">
        <v>84.49</v>
      </c>
      <c r="G114" s="29">
        <v>46</v>
      </c>
      <c r="H114" s="29">
        <v>26189</v>
      </c>
    </row>
    <row r="115" spans="1:8" ht="12.75">
      <c r="A115" s="343" t="s">
        <v>146</v>
      </c>
      <c r="B115" s="343"/>
      <c r="C115" s="29">
        <v>4800.941625037893</v>
      </c>
      <c r="D115" s="29">
        <v>2912.2334975146855</v>
      </c>
      <c r="E115" s="29">
        <v>75</v>
      </c>
      <c r="F115" s="31">
        <v>116.26</v>
      </c>
      <c r="G115" s="29">
        <v>68</v>
      </c>
      <c r="H115" s="29">
        <v>-91068</v>
      </c>
    </row>
    <row r="116" spans="1:8" ht="12.75">
      <c r="A116" s="343" t="s">
        <v>147</v>
      </c>
      <c r="B116" s="343"/>
      <c r="C116" s="29">
        <v>2912.8646041055717</v>
      </c>
      <c r="D116" s="29">
        <v>886.7157205240164</v>
      </c>
      <c r="E116" s="29">
        <v>90</v>
      </c>
      <c r="F116" s="31">
        <v>70.23</v>
      </c>
      <c r="G116" s="29">
        <v>37</v>
      </c>
      <c r="H116" s="29">
        <v>467324</v>
      </c>
    </row>
    <row r="117" spans="1:8" ht="12.75">
      <c r="A117" s="343" t="s">
        <v>804</v>
      </c>
      <c r="B117" s="343"/>
      <c r="C117" s="29">
        <v>5172.147093872963</v>
      </c>
      <c r="D117" s="29">
        <v>309.7684160090181</v>
      </c>
      <c r="E117" s="29">
        <v>60</v>
      </c>
      <c r="F117" s="31">
        <v>131.78</v>
      </c>
      <c r="G117" s="29">
        <v>70</v>
      </c>
      <c r="H117" s="29">
        <v>-852662</v>
      </c>
    </row>
    <row r="118" spans="1:8" ht="12.75">
      <c r="A118" s="343" t="s">
        <v>151</v>
      </c>
      <c r="B118" s="343"/>
      <c r="C118" s="29">
        <v>2557.9571765312808</v>
      </c>
      <c r="D118" s="29">
        <v>-79.02728215095463</v>
      </c>
      <c r="E118" s="29">
        <v>85</v>
      </c>
      <c r="F118" s="31">
        <v>85.17</v>
      </c>
      <c r="G118" s="29">
        <v>47</v>
      </c>
      <c r="H118" s="29">
        <v>481820</v>
      </c>
    </row>
    <row r="119" spans="1:8" ht="12.75">
      <c r="A119" s="343" t="s">
        <v>805</v>
      </c>
      <c r="B119" s="343"/>
      <c r="C119" s="29">
        <v>3959.154202401372</v>
      </c>
      <c r="D119" s="29">
        <v>7234.138091216218</v>
      </c>
      <c r="E119" s="29">
        <v>80</v>
      </c>
      <c r="F119" s="31">
        <v>109.38</v>
      </c>
      <c r="G119" s="29">
        <v>63</v>
      </c>
      <c r="H119" s="29">
        <v>-55284</v>
      </c>
    </row>
    <row r="120" spans="1:8" ht="12.75">
      <c r="A120" s="343" t="s">
        <v>806</v>
      </c>
      <c r="B120" s="343"/>
      <c r="C120" s="29">
        <v>4554.8840010272215</v>
      </c>
      <c r="D120" s="29">
        <v>1298.6888140020892</v>
      </c>
      <c r="E120" s="29">
        <v>70</v>
      </c>
      <c r="F120" s="31">
        <v>109.41</v>
      </c>
      <c r="G120" s="29">
        <v>63</v>
      </c>
      <c r="H120" s="29">
        <v>-178453</v>
      </c>
    </row>
    <row r="121" spans="1:8" ht="12.75">
      <c r="A121" s="349" t="s">
        <v>155</v>
      </c>
      <c r="B121" s="349"/>
      <c r="C121" s="37">
        <v>11374.113272251308</v>
      </c>
      <c r="D121" s="37">
        <v>9219.842296296303</v>
      </c>
      <c r="E121" s="37">
        <v>70</v>
      </c>
      <c r="F121" s="39">
        <v>184.87</v>
      </c>
      <c r="G121" s="37">
        <v>70</v>
      </c>
      <c r="H121" s="37">
        <v>-521900</v>
      </c>
    </row>
    <row r="122" spans="1:8" ht="12.75">
      <c r="A122" s="347"/>
      <c r="B122" s="347"/>
      <c r="C122" s="34"/>
      <c r="D122" s="34"/>
      <c r="E122" s="34"/>
      <c r="F122" s="34"/>
      <c r="G122" s="34"/>
      <c r="H122" s="34"/>
    </row>
    <row r="123" spans="1:8" ht="12.75">
      <c r="A123" s="342" t="s">
        <v>157</v>
      </c>
      <c r="B123" s="342"/>
      <c r="C123" s="25">
        <v>3398.7289089909546</v>
      </c>
      <c r="D123" s="25">
        <v>3917.0165835349194</v>
      </c>
      <c r="E123" s="25" t="s">
        <v>19</v>
      </c>
      <c r="F123" s="25" t="s">
        <v>19</v>
      </c>
      <c r="G123" s="25" t="s">
        <v>19</v>
      </c>
      <c r="H123" s="25">
        <f>SUM(H124:H146)</f>
        <v>8242541</v>
      </c>
    </row>
    <row r="124" spans="1:8" ht="12.75">
      <c r="A124" s="343" t="s">
        <v>158</v>
      </c>
      <c r="B124" s="343"/>
      <c r="C124" s="29">
        <v>5224.765525873511</v>
      </c>
      <c r="D124" s="29">
        <v>2120.899855865717</v>
      </c>
      <c r="E124" s="29">
        <v>75</v>
      </c>
      <c r="F124" s="31">
        <v>122.89</v>
      </c>
      <c r="G124" s="29">
        <v>70</v>
      </c>
      <c r="H124" s="29">
        <v>-1621102</v>
      </c>
    </row>
    <row r="125" spans="1:8" ht="12.75">
      <c r="A125" s="343" t="s">
        <v>160</v>
      </c>
      <c r="B125" s="343"/>
      <c r="C125" s="29">
        <v>2948.2194736842102</v>
      </c>
      <c r="D125" s="29">
        <v>25190.721864406773</v>
      </c>
      <c r="E125" s="29">
        <v>100</v>
      </c>
      <c r="F125" s="31">
        <v>64.93</v>
      </c>
      <c r="G125" s="29">
        <v>33</v>
      </c>
      <c r="H125" s="29">
        <v>174373</v>
      </c>
    </row>
    <row r="126" spans="1:8" ht="12.75">
      <c r="A126" s="343" t="s">
        <v>161</v>
      </c>
      <c r="B126" s="343"/>
      <c r="C126" s="29">
        <v>5130.754180327869</v>
      </c>
      <c r="D126" s="29">
        <v>7979.269030927832</v>
      </c>
      <c r="E126" s="29">
        <v>78</v>
      </c>
      <c r="F126" s="31">
        <v>106.24</v>
      </c>
      <c r="G126" s="29">
        <v>61</v>
      </c>
      <c r="H126" s="29">
        <v>-61489</v>
      </c>
    </row>
    <row r="127" spans="1:8" ht="12.75">
      <c r="A127" s="343" t="s">
        <v>162</v>
      </c>
      <c r="B127" s="343"/>
      <c r="C127" s="29">
        <v>4786.228759954493</v>
      </c>
      <c r="D127" s="29">
        <v>6883.251260794472</v>
      </c>
      <c r="E127" s="29">
        <v>85</v>
      </c>
      <c r="F127" s="31">
        <v>103.24</v>
      </c>
      <c r="G127" s="29">
        <v>59</v>
      </c>
      <c r="H127" s="29">
        <v>-221551</v>
      </c>
    </row>
    <row r="128" spans="1:8" ht="12.75">
      <c r="A128" s="343" t="s">
        <v>624</v>
      </c>
      <c r="B128" s="343"/>
      <c r="C128" s="29">
        <v>2754.1005907906165</v>
      </c>
      <c r="D128" s="29">
        <v>5822.641979075846</v>
      </c>
      <c r="E128" s="29">
        <v>95</v>
      </c>
      <c r="F128" s="31">
        <v>65.83</v>
      </c>
      <c r="G128" s="29">
        <v>34</v>
      </c>
      <c r="H128" s="29">
        <v>913807</v>
      </c>
    </row>
    <row r="129" spans="1:8" ht="12.75">
      <c r="A129" s="343" t="s">
        <v>873</v>
      </c>
      <c r="B129" s="343"/>
      <c r="C129" s="29">
        <v>4333.083333333333</v>
      </c>
      <c r="D129" s="29">
        <v>7650.896363636366</v>
      </c>
      <c r="E129" s="29">
        <v>100</v>
      </c>
      <c r="F129" s="31">
        <v>75.27</v>
      </c>
      <c r="G129" s="29">
        <v>40</v>
      </c>
      <c r="H129" s="29">
        <v>-32</v>
      </c>
    </row>
    <row r="130" spans="1:8" ht="12.75">
      <c r="A130" s="343" t="s">
        <v>626</v>
      </c>
      <c r="B130" s="343"/>
      <c r="C130" s="29">
        <v>2822.0329026242616</v>
      </c>
      <c r="D130" s="29">
        <v>1741.880279622509</v>
      </c>
      <c r="E130" s="29">
        <v>90</v>
      </c>
      <c r="F130" s="31">
        <v>79.54</v>
      </c>
      <c r="G130" s="29">
        <v>43</v>
      </c>
      <c r="H130" s="29">
        <v>1589766</v>
      </c>
    </row>
    <row r="131" spans="1:8" ht="12.75">
      <c r="A131" s="343" t="s">
        <v>168</v>
      </c>
      <c r="B131" s="343"/>
      <c r="C131" s="29">
        <v>2949.0085981308416</v>
      </c>
      <c r="D131" s="29">
        <v>12571.53919642857</v>
      </c>
      <c r="E131" s="29">
        <v>100</v>
      </c>
      <c r="F131" s="31">
        <v>68.71</v>
      </c>
      <c r="G131" s="29">
        <v>36</v>
      </c>
      <c r="H131" s="29">
        <v>107805</v>
      </c>
    </row>
    <row r="132" spans="1:8" ht="12.75">
      <c r="A132" s="343" t="s">
        <v>862</v>
      </c>
      <c r="B132" s="343"/>
      <c r="C132" s="29">
        <v>3240.8928301438486</v>
      </c>
      <c r="D132" s="29">
        <v>7996.657607858243</v>
      </c>
      <c r="E132" s="29">
        <v>85</v>
      </c>
      <c r="F132" s="31">
        <v>80.48</v>
      </c>
      <c r="G132" s="29">
        <v>44</v>
      </c>
      <c r="H132" s="29">
        <v>321389</v>
      </c>
    </row>
    <row r="133" spans="1:8" ht="12.75">
      <c r="A133" s="343" t="s">
        <v>171</v>
      </c>
      <c r="B133" s="343"/>
      <c r="C133" s="29">
        <v>2584.0000064198584</v>
      </c>
      <c r="D133" s="29">
        <v>3872.219182630908</v>
      </c>
      <c r="E133" s="29">
        <v>84</v>
      </c>
      <c r="F133" s="31">
        <v>90.07</v>
      </c>
      <c r="G133" s="29">
        <v>50</v>
      </c>
      <c r="H133" s="29">
        <v>1145016</v>
      </c>
    </row>
    <row r="134" spans="1:8" ht="12.75">
      <c r="A134" s="343" t="s">
        <v>176</v>
      </c>
      <c r="B134" s="343"/>
      <c r="C134" s="29">
        <v>2281.2326891263683</v>
      </c>
      <c r="D134" s="29">
        <v>6579.942325402917</v>
      </c>
      <c r="E134" s="29">
        <v>100</v>
      </c>
      <c r="F134" s="31">
        <v>77.54</v>
      </c>
      <c r="G134" s="29">
        <v>42</v>
      </c>
      <c r="H134" s="29">
        <v>275930</v>
      </c>
    </row>
    <row r="135" spans="1:8" ht="12.75">
      <c r="A135" s="343" t="s">
        <v>177</v>
      </c>
      <c r="B135" s="343"/>
      <c r="C135" s="29">
        <v>3042.7515288833647</v>
      </c>
      <c r="D135" s="29">
        <v>4553.923627574876</v>
      </c>
      <c r="E135" s="29">
        <v>90</v>
      </c>
      <c r="F135" s="31">
        <v>83.98</v>
      </c>
      <c r="G135" s="29">
        <v>46</v>
      </c>
      <c r="H135" s="29">
        <v>1776788</v>
      </c>
    </row>
    <row r="136" spans="1:8" ht="12.75">
      <c r="A136" s="343" t="s">
        <v>178</v>
      </c>
      <c r="B136" s="343"/>
      <c r="C136" s="29">
        <v>2815.269189957784</v>
      </c>
      <c r="D136" s="29">
        <v>2838.520311893747</v>
      </c>
      <c r="E136" s="29">
        <v>90</v>
      </c>
      <c r="F136" s="31">
        <v>89.37</v>
      </c>
      <c r="G136" s="29">
        <v>50</v>
      </c>
      <c r="H136" s="29">
        <v>1828114</v>
      </c>
    </row>
    <row r="137" spans="1:8" ht="12.75">
      <c r="A137" s="343" t="s">
        <v>180</v>
      </c>
      <c r="B137" s="343"/>
      <c r="C137" s="29">
        <v>2917.3529166666667</v>
      </c>
      <c r="D137" s="29">
        <v>1797.403943661972</v>
      </c>
      <c r="E137" s="29">
        <v>100</v>
      </c>
      <c r="F137" s="31">
        <v>65.98</v>
      </c>
      <c r="G137" s="29">
        <v>34</v>
      </c>
      <c r="H137" s="29">
        <v>121317</v>
      </c>
    </row>
    <row r="138" spans="1:8" ht="12.75">
      <c r="A138" s="343" t="s">
        <v>181</v>
      </c>
      <c r="B138" s="343"/>
      <c r="C138" s="29">
        <v>3586.894512870191</v>
      </c>
      <c r="D138" s="29">
        <v>2795.3313010134207</v>
      </c>
      <c r="E138" s="29">
        <v>78</v>
      </c>
      <c r="F138" s="31">
        <v>98.99</v>
      </c>
      <c r="G138" s="29">
        <v>56</v>
      </c>
      <c r="H138" s="29">
        <v>0</v>
      </c>
    </row>
    <row r="139" spans="1:8" ht="12.75">
      <c r="A139" s="343" t="s">
        <v>183</v>
      </c>
      <c r="B139" s="343"/>
      <c r="C139" s="29">
        <v>4259.4332404426295</v>
      </c>
      <c r="D139" s="29">
        <v>2767.2053765846385</v>
      </c>
      <c r="E139" s="29">
        <v>80</v>
      </c>
      <c r="F139" s="31">
        <v>96.92</v>
      </c>
      <c r="G139" s="29">
        <v>55</v>
      </c>
      <c r="H139" s="29">
        <v>0</v>
      </c>
    </row>
    <row r="140" spans="1:8" ht="12.75">
      <c r="A140" s="343" t="s">
        <v>184</v>
      </c>
      <c r="B140" s="343"/>
      <c r="C140" s="29">
        <v>3033.821587301588</v>
      </c>
      <c r="D140" s="29">
        <v>3015.1445307917875</v>
      </c>
      <c r="E140" s="29">
        <v>95</v>
      </c>
      <c r="F140" s="31">
        <v>64.27</v>
      </c>
      <c r="G140" s="29">
        <v>33</v>
      </c>
      <c r="H140" s="29">
        <v>536973</v>
      </c>
    </row>
    <row r="141" spans="1:8" ht="12.75">
      <c r="A141" s="343" t="s">
        <v>185</v>
      </c>
      <c r="B141" s="343"/>
      <c r="C141" s="29">
        <v>5239.665646258503</v>
      </c>
      <c r="D141" s="29">
        <v>3465.4923933975238</v>
      </c>
      <c r="E141" s="29">
        <v>70</v>
      </c>
      <c r="F141" s="31">
        <v>120.84</v>
      </c>
      <c r="G141" s="29">
        <v>70</v>
      </c>
      <c r="H141" s="29">
        <v>-273330</v>
      </c>
    </row>
    <row r="142" spans="1:8" ht="12.75">
      <c r="A142" s="343" t="s">
        <v>188</v>
      </c>
      <c r="B142" s="343"/>
      <c r="C142" s="29">
        <v>8924.372319078948</v>
      </c>
      <c r="D142" s="29">
        <v>-5031.254480408857</v>
      </c>
      <c r="E142" s="29">
        <v>75</v>
      </c>
      <c r="F142" s="31">
        <v>151.01</v>
      </c>
      <c r="G142" s="29">
        <v>70</v>
      </c>
      <c r="H142" s="29">
        <v>-566678</v>
      </c>
    </row>
    <row r="143" spans="1:8" ht="12.75">
      <c r="A143" s="343" t="s">
        <v>191</v>
      </c>
      <c r="B143" s="343"/>
      <c r="C143" s="29">
        <v>2880.2097727272726</v>
      </c>
      <c r="D143" s="29">
        <v>34517.153837209305</v>
      </c>
      <c r="E143" s="29">
        <v>100</v>
      </c>
      <c r="F143" s="31">
        <v>57.1</v>
      </c>
      <c r="G143" s="29">
        <v>28</v>
      </c>
      <c r="H143" s="29">
        <v>92173</v>
      </c>
    </row>
    <row r="144" spans="1:8" ht="12.75">
      <c r="A144" s="343" t="s">
        <v>193</v>
      </c>
      <c r="B144" s="343"/>
      <c r="C144" s="29">
        <v>2550.422209257407</v>
      </c>
      <c r="D144" s="29">
        <v>2208.9922323105834</v>
      </c>
      <c r="E144" s="29">
        <v>93</v>
      </c>
      <c r="F144" s="31">
        <v>84.18</v>
      </c>
      <c r="G144" s="29">
        <v>46</v>
      </c>
      <c r="H144" s="29">
        <v>1453735</v>
      </c>
    </row>
    <row r="145" spans="1:8" ht="12.75">
      <c r="A145" s="343" t="s">
        <v>708</v>
      </c>
      <c r="B145" s="343"/>
      <c r="C145" s="29">
        <v>3239.7374942263277</v>
      </c>
      <c r="D145" s="29">
        <v>1739.681966010043</v>
      </c>
      <c r="E145" s="29">
        <v>90</v>
      </c>
      <c r="F145" s="31">
        <v>83.28</v>
      </c>
      <c r="G145" s="29">
        <v>46</v>
      </c>
      <c r="H145" s="29">
        <v>417904</v>
      </c>
    </row>
    <row r="146" spans="1:8" ht="12.75">
      <c r="A146" s="344" t="s">
        <v>197</v>
      </c>
      <c r="B146" s="344"/>
      <c r="C146" s="37">
        <v>2844.178888888889</v>
      </c>
      <c r="D146" s="37">
        <v>7720.8038652482255</v>
      </c>
      <c r="E146" s="37">
        <v>100</v>
      </c>
      <c r="F146" s="39">
        <v>63.6</v>
      </c>
      <c r="G146" s="37">
        <v>32</v>
      </c>
      <c r="H146" s="37">
        <v>231633</v>
      </c>
    </row>
    <row r="147" spans="1:8" ht="12.75">
      <c r="A147" s="347"/>
      <c r="B147" s="347"/>
      <c r="C147" s="34"/>
      <c r="D147" s="34"/>
      <c r="E147" s="34"/>
      <c r="F147" s="34"/>
      <c r="G147" s="34"/>
      <c r="H147" s="34"/>
    </row>
    <row r="148" spans="1:8" ht="12.75">
      <c r="A148" s="342" t="s">
        <v>198</v>
      </c>
      <c r="B148" s="342"/>
      <c r="C148" s="25">
        <v>2719.409589148584</v>
      </c>
      <c r="D148" s="25">
        <v>4330.874291457287</v>
      </c>
      <c r="E148" s="25" t="s">
        <v>19</v>
      </c>
      <c r="F148" s="25" t="s">
        <v>19</v>
      </c>
      <c r="G148" s="25" t="s">
        <v>19</v>
      </c>
      <c r="H148" s="25">
        <f>SUM(H149:H156)</f>
        <v>4627150</v>
      </c>
    </row>
    <row r="149" spans="1:8" ht="12.75">
      <c r="A149" s="343" t="s">
        <v>825</v>
      </c>
      <c r="B149" s="343"/>
      <c r="C149" s="29">
        <v>2803.261171456051</v>
      </c>
      <c r="D149" s="29">
        <v>5467.4155862977605</v>
      </c>
      <c r="E149" s="29">
        <v>95</v>
      </c>
      <c r="F149" s="31">
        <v>72.4</v>
      </c>
      <c r="G149" s="29">
        <v>38</v>
      </c>
      <c r="H149" s="29">
        <v>1523353</v>
      </c>
    </row>
    <row r="150" spans="1:8" ht="12.75">
      <c r="A150" s="343" t="s">
        <v>200</v>
      </c>
      <c r="B150" s="343"/>
      <c r="C150" s="29">
        <v>3390.8518</v>
      </c>
      <c r="D150" s="29">
        <v>52198.717391304344</v>
      </c>
      <c r="E150" s="29">
        <v>100</v>
      </c>
      <c r="F150" s="31">
        <v>62.22</v>
      </c>
      <c r="G150" s="29">
        <v>31</v>
      </c>
      <c r="H150" s="29">
        <v>6084</v>
      </c>
    </row>
    <row r="151" spans="1:8" ht="12.75">
      <c r="A151" s="343" t="s">
        <v>201</v>
      </c>
      <c r="B151" s="343"/>
      <c r="C151" s="29">
        <v>2311.7383018867927</v>
      </c>
      <c r="D151" s="29">
        <v>-3512.6149056603836</v>
      </c>
      <c r="E151" s="29">
        <v>90</v>
      </c>
      <c r="F151" s="31">
        <v>79.72</v>
      </c>
      <c r="G151" s="29">
        <v>43</v>
      </c>
      <c r="H151" s="29">
        <v>0</v>
      </c>
    </row>
    <row r="152" spans="1:8" ht="12.75">
      <c r="A152" s="343" t="s">
        <v>202</v>
      </c>
      <c r="B152" s="343"/>
      <c r="C152" s="29">
        <v>2770.5246938775513</v>
      </c>
      <c r="D152" s="29">
        <v>21300.519555555555</v>
      </c>
      <c r="E152" s="29">
        <v>100</v>
      </c>
      <c r="F152" s="31">
        <v>65.28</v>
      </c>
      <c r="G152" s="29">
        <v>34</v>
      </c>
      <c r="H152" s="29">
        <v>9046</v>
      </c>
    </row>
    <row r="153" spans="1:8" ht="12.75">
      <c r="A153" s="343" t="s">
        <v>203</v>
      </c>
      <c r="B153" s="343"/>
      <c r="C153" s="29">
        <v>2673.761766104715</v>
      </c>
      <c r="D153" s="29">
        <v>3846.0580500431415</v>
      </c>
      <c r="E153" s="29">
        <v>90</v>
      </c>
      <c r="F153" s="31">
        <v>66.26</v>
      </c>
      <c r="G153" s="29">
        <v>34</v>
      </c>
      <c r="H153" s="29">
        <v>598582</v>
      </c>
    </row>
    <row r="154" spans="1:8" ht="12.75">
      <c r="A154" s="343" t="s">
        <v>205</v>
      </c>
      <c r="B154" s="343"/>
      <c r="C154" s="29">
        <v>2930.864600760456</v>
      </c>
      <c r="D154" s="29">
        <v>4918.34339882122</v>
      </c>
      <c r="E154" s="29">
        <v>90</v>
      </c>
      <c r="F154" s="31">
        <v>67.32</v>
      </c>
      <c r="G154" s="29">
        <v>35</v>
      </c>
      <c r="H154" s="29">
        <v>116384</v>
      </c>
    </row>
    <row r="155" spans="1:8" ht="12.75">
      <c r="A155" s="343" t="s">
        <v>206</v>
      </c>
      <c r="B155" s="343"/>
      <c r="C155" s="29">
        <v>3476.9931250000004</v>
      </c>
      <c r="D155" s="29">
        <v>-763.6229166666659</v>
      </c>
      <c r="E155" s="29">
        <v>65</v>
      </c>
      <c r="F155" s="31">
        <v>78.77</v>
      </c>
      <c r="G155" s="29">
        <v>43</v>
      </c>
      <c r="H155" s="29">
        <v>0</v>
      </c>
    </row>
    <row r="156" spans="1:8" ht="12.75">
      <c r="A156" s="344" t="s">
        <v>207</v>
      </c>
      <c r="B156" s="344"/>
      <c r="C156" s="37">
        <v>2629.560973221191</v>
      </c>
      <c r="D156" s="37">
        <v>2877.284992283952</v>
      </c>
      <c r="E156" s="37">
        <v>90</v>
      </c>
      <c r="F156" s="39">
        <v>68.04</v>
      </c>
      <c r="G156" s="37">
        <v>35</v>
      </c>
      <c r="H156" s="37">
        <v>2373701</v>
      </c>
    </row>
    <row r="157" spans="1:8" ht="12.75">
      <c r="A157" s="347"/>
      <c r="B157" s="347"/>
      <c r="C157" s="34"/>
      <c r="D157" s="34"/>
      <c r="E157" s="34"/>
      <c r="F157" s="34"/>
      <c r="G157" s="34"/>
      <c r="H157" s="34"/>
    </row>
    <row r="158" spans="1:8" ht="12.75">
      <c r="A158" s="342" t="s">
        <v>208</v>
      </c>
      <c r="B158" s="342"/>
      <c r="C158" s="25">
        <v>2983.0938338252213</v>
      </c>
      <c r="D158" s="25">
        <v>4417.306283857765</v>
      </c>
      <c r="E158" s="25" t="s">
        <v>19</v>
      </c>
      <c r="F158" s="25" t="s">
        <v>19</v>
      </c>
      <c r="G158" s="25" t="s">
        <v>19</v>
      </c>
      <c r="H158" s="25">
        <f>SUM(H159:H164)</f>
        <v>20320262</v>
      </c>
    </row>
    <row r="159" spans="1:8" ht="12.75">
      <c r="A159" s="343" t="s">
        <v>209</v>
      </c>
      <c r="B159" s="343"/>
      <c r="C159" s="29">
        <v>2828.5276962535268</v>
      </c>
      <c r="D159" s="29">
        <v>1110.1288496962563</v>
      </c>
      <c r="E159" s="29">
        <v>91</v>
      </c>
      <c r="F159" s="31">
        <v>82.73</v>
      </c>
      <c r="G159" s="29">
        <v>45</v>
      </c>
      <c r="H159" s="29">
        <v>2304347</v>
      </c>
    </row>
    <row r="160" spans="1:8" ht="12.75">
      <c r="A160" s="343" t="s">
        <v>857</v>
      </c>
      <c r="B160" s="343"/>
      <c r="C160" s="29">
        <v>2961.0656830550474</v>
      </c>
      <c r="D160" s="29">
        <v>5023.134838500693</v>
      </c>
      <c r="E160" s="29">
        <v>93</v>
      </c>
      <c r="F160" s="31">
        <v>79.44</v>
      </c>
      <c r="G160" s="29">
        <v>43</v>
      </c>
      <c r="H160" s="29">
        <v>15409206</v>
      </c>
    </row>
    <row r="161" spans="1:8" ht="12.75">
      <c r="A161" s="343" t="s">
        <v>211</v>
      </c>
      <c r="B161" s="343"/>
      <c r="C161" s="29">
        <v>2490.408620640499</v>
      </c>
      <c r="D161" s="29">
        <v>3804.4701998644978</v>
      </c>
      <c r="E161" s="29">
        <v>92</v>
      </c>
      <c r="F161" s="31">
        <v>76.83</v>
      </c>
      <c r="G161" s="29">
        <v>41</v>
      </c>
      <c r="H161" s="29">
        <v>1782733</v>
      </c>
    </row>
    <row r="162" spans="1:8" ht="12.75">
      <c r="A162" s="343" t="s">
        <v>217</v>
      </c>
      <c r="B162" s="343"/>
      <c r="C162" s="29">
        <v>3247.059656084656</v>
      </c>
      <c r="D162" s="29">
        <v>6113.246080402011</v>
      </c>
      <c r="E162" s="29">
        <v>88</v>
      </c>
      <c r="F162" s="31">
        <v>71.54</v>
      </c>
      <c r="G162" s="29">
        <v>38</v>
      </c>
      <c r="H162" s="29">
        <v>212620</v>
      </c>
    </row>
    <row r="163" spans="1:8" ht="12.75">
      <c r="A163" s="343" t="s">
        <v>218</v>
      </c>
      <c r="B163" s="343"/>
      <c r="C163" s="29">
        <v>2804.0570272108844</v>
      </c>
      <c r="D163" s="29">
        <v>4527.0745736946465</v>
      </c>
      <c r="E163" s="29">
        <v>90</v>
      </c>
      <c r="F163" s="31">
        <v>77.07</v>
      </c>
      <c r="G163" s="29">
        <v>41</v>
      </c>
      <c r="H163" s="29">
        <v>611356</v>
      </c>
    </row>
    <row r="164" spans="1:8" ht="12.75">
      <c r="A164" s="349" t="s">
        <v>224</v>
      </c>
      <c r="B164" s="349"/>
      <c r="C164" s="37">
        <v>4311.392447274175</v>
      </c>
      <c r="D164" s="37">
        <v>1114.5914217821783</v>
      </c>
      <c r="E164" s="37">
        <v>65</v>
      </c>
      <c r="F164" s="39">
        <v>111.8</v>
      </c>
      <c r="G164" s="37">
        <v>65</v>
      </c>
      <c r="H164" s="37">
        <v>0</v>
      </c>
    </row>
    <row r="165" spans="1:8" ht="12.75">
      <c r="A165" s="347"/>
      <c r="B165" s="347"/>
      <c r="C165" s="34"/>
      <c r="D165" s="34"/>
      <c r="E165" s="34"/>
      <c r="F165" s="34"/>
      <c r="G165" s="34"/>
      <c r="H165" s="34"/>
    </row>
    <row r="166" spans="1:8" ht="12.75">
      <c r="A166" s="342" t="s">
        <v>227</v>
      </c>
      <c r="B166" s="342"/>
      <c r="C166" s="25">
        <v>2843.2466817272243</v>
      </c>
      <c r="D166" s="25">
        <v>2938.7646434446056</v>
      </c>
      <c r="E166" s="25" t="s">
        <v>19</v>
      </c>
      <c r="F166" s="25" t="s">
        <v>19</v>
      </c>
      <c r="G166" s="25" t="s">
        <v>19</v>
      </c>
      <c r="H166" s="25">
        <f>SUM(H167:H168)</f>
        <v>10815414</v>
      </c>
    </row>
    <row r="167" spans="1:8" ht="12.75">
      <c r="A167" s="343" t="s">
        <v>228</v>
      </c>
      <c r="B167" s="343"/>
      <c r="C167" s="29">
        <v>2877.9207202189846</v>
      </c>
      <c r="D167" s="29">
        <v>1698.4183336058884</v>
      </c>
      <c r="E167" s="29">
        <v>95</v>
      </c>
      <c r="F167" s="31">
        <v>71.93</v>
      </c>
      <c r="G167" s="29">
        <v>38</v>
      </c>
      <c r="H167" s="29">
        <v>6214510</v>
      </c>
    </row>
    <row r="168" spans="1:8" ht="12.75">
      <c r="A168" s="349" t="s">
        <v>874</v>
      </c>
      <c r="B168" s="349"/>
      <c r="C168" s="37">
        <v>2792.5756035305344</v>
      </c>
      <c r="D168" s="37">
        <v>4736.091109004738</v>
      </c>
      <c r="E168" s="37">
        <v>95</v>
      </c>
      <c r="F168" s="39">
        <v>71.87</v>
      </c>
      <c r="G168" s="37">
        <v>38</v>
      </c>
      <c r="H168" s="37">
        <v>4600904</v>
      </c>
    </row>
    <row r="169" spans="1:8" ht="12.75">
      <c r="A169" s="347"/>
      <c r="B169" s="347"/>
      <c r="C169" s="34"/>
      <c r="D169" s="34"/>
      <c r="E169" s="34"/>
      <c r="F169" s="34"/>
      <c r="G169" s="34"/>
      <c r="H169" s="34"/>
    </row>
    <row r="170" spans="1:8" ht="12.75">
      <c r="A170" s="342" t="s">
        <v>234</v>
      </c>
      <c r="B170" s="342"/>
      <c r="C170" s="25">
        <v>2869.4422741081103</v>
      </c>
      <c r="D170" s="25">
        <v>7506.89214537135</v>
      </c>
      <c r="E170" s="25" t="s">
        <v>19</v>
      </c>
      <c r="F170" s="25" t="s">
        <v>19</v>
      </c>
      <c r="G170" s="25" t="s">
        <v>19</v>
      </c>
      <c r="H170" s="25">
        <f>SUM(H171:H173)</f>
        <v>4536024</v>
      </c>
    </row>
    <row r="171" spans="1:8" ht="12.75">
      <c r="A171" s="343" t="s">
        <v>809</v>
      </c>
      <c r="B171" s="343"/>
      <c r="C171" s="29">
        <v>2757.459118918919</v>
      </c>
      <c r="D171" s="29">
        <v>7717.5480420354</v>
      </c>
      <c r="E171" s="29">
        <v>95</v>
      </c>
      <c r="F171" s="31">
        <v>65.1</v>
      </c>
      <c r="G171" s="29">
        <v>33</v>
      </c>
      <c r="H171" s="29">
        <v>1642281</v>
      </c>
    </row>
    <row r="172" spans="1:8" ht="12.75">
      <c r="A172" s="343" t="s">
        <v>236</v>
      </c>
      <c r="B172" s="343"/>
      <c r="C172" s="29">
        <v>2835.2914567360353</v>
      </c>
      <c r="D172" s="29">
        <v>8506.87729339989</v>
      </c>
      <c r="E172" s="29">
        <v>90</v>
      </c>
      <c r="F172" s="31">
        <v>67.1</v>
      </c>
      <c r="G172" s="29">
        <v>35</v>
      </c>
      <c r="H172" s="29">
        <v>707412</v>
      </c>
    </row>
    <row r="173" spans="1:8" ht="12.75">
      <c r="A173" s="349" t="s">
        <v>811</v>
      </c>
      <c r="B173" s="349"/>
      <c r="C173" s="47">
        <v>2999.586276822458</v>
      </c>
      <c r="D173" s="47">
        <v>6452.406832448092</v>
      </c>
      <c r="E173" s="47">
        <v>95</v>
      </c>
      <c r="F173" s="49">
        <v>66.97</v>
      </c>
      <c r="G173" s="47">
        <v>35</v>
      </c>
      <c r="H173" s="47">
        <v>2186331</v>
      </c>
    </row>
    <row r="174" spans="1:8" ht="12.75">
      <c r="A174" s="347"/>
      <c r="B174" s="347"/>
      <c r="C174" s="34"/>
      <c r="D174" s="34"/>
      <c r="E174" s="34"/>
      <c r="F174" s="34"/>
      <c r="G174" s="34"/>
      <c r="H174" s="34"/>
    </row>
    <row r="175" spans="1:8" ht="12.75">
      <c r="A175" s="342" t="s">
        <v>240</v>
      </c>
      <c r="B175" s="342"/>
      <c r="C175" s="25">
        <v>2859.667492271896</v>
      </c>
      <c r="D175" s="25">
        <v>4845.017218259629</v>
      </c>
      <c r="E175" s="25" t="s">
        <v>19</v>
      </c>
      <c r="F175" s="25" t="s">
        <v>19</v>
      </c>
      <c r="G175" s="25" t="s">
        <v>19</v>
      </c>
      <c r="H175" s="25">
        <f>SUM(H176:H185)</f>
        <v>5486442</v>
      </c>
    </row>
    <row r="176" spans="1:8" ht="12.75">
      <c r="A176" s="343" t="s">
        <v>241</v>
      </c>
      <c r="B176" s="343"/>
      <c r="C176" s="29">
        <v>2811.7490766208252</v>
      </c>
      <c r="D176" s="29">
        <v>3770.1749233844102</v>
      </c>
      <c r="E176" s="29">
        <v>88</v>
      </c>
      <c r="F176" s="31">
        <v>70.38</v>
      </c>
      <c r="G176" s="29">
        <v>37</v>
      </c>
      <c r="H176" s="29">
        <v>568171</v>
      </c>
    </row>
    <row r="177" spans="1:8" ht="12.75">
      <c r="A177" s="343" t="s">
        <v>836</v>
      </c>
      <c r="B177" s="343"/>
      <c r="C177" s="29">
        <v>7059.816788990826</v>
      </c>
      <c r="D177" s="29">
        <v>4637.187818181818</v>
      </c>
      <c r="E177" s="29">
        <v>60</v>
      </c>
      <c r="F177" s="31">
        <v>122.53</v>
      </c>
      <c r="G177" s="29">
        <v>70</v>
      </c>
      <c r="H177" s="29">
        <v>-29082</v>
      </c>
    </row>
    <row r="178" spans="1:8" ht="12.75">
      <c r="A178" s="343" t="s">
        <v>244</v>
      </c>
      <c r="B178" s="343"/>
      <c r="C178" s="29">
        <v>2476.4314616391857</v>
      </c>
      <c r="D178" s="29">
        <v>4917.322116935483</v>
      </c>
      <c r="E178" s="29">
        <v>100</v>
      </c>
      <c r="F178" s="31">
        <v>73.97</v>
      </c>
      <c r="G178" s="29">
        <v>39</v>
      </c>
      <c r="H178" s="29">
        <v>537370</v>
      </c>
    </row>
    <row r="179" spans="1:8" ht="12.75">
      <c r="A179" s="343" t="s">
        <v>249</v>
      </c>
      <c r="B179" s="343"/>
      <c r="C179" s="29">
        <v>4436.26376344086</v>
      </c>
      <c r="D179" s="29">
        <v>-912.0716483516511</v>
      </c>
      <c r="E179" s="29">
        <v>65</v>
      </c>
      <c r="F179" s="31">
        <v>90.1</v>
      </c>
      <c r="G179" s="29">
        <v>50</v>
      </c>
      <c r="H179" s="29">
        <v>0</v>
      </c>
    </row>
    <row r="180" spans="1:8" ht="12.75">
      <c r="A180" s="343" t="s">
        <v>250</v>
      </c>
      <c r="B180" s="343"/>
      <c r="C180" s="29">
        <v>3008.246554764327</v>
      </c>
      <c r="D180" s="29">
        <v>5522.313375818121</v>
      </c>
      <c r="E180" s="29">
        <v>100</v>
      </c>
      <c r="F180" s="31">
        <v>66.28</v>
      </c>
      <c r="G180" s="29">
        <v>34</v>
      </c>
      <c r="H180" s="29">
        <v>1579746</v>
      </c>
    </row>
    <row r="181" spans="1:8" ht="12.75">
      <c r="A181" s="343" t="s">
        <v>251</v>
      </c>
      <c r="B181" s="343"/>
      <c r="C181" s="29">
        <v>2661.4638010400026</v>
      </c>
      <c r="D181" s="29">
        <v>6046.336736596737</v>
      </c>
      <c r="E181" s="29">
        <v>100</v>
      </c>
      <c r="F181" s="31">
        <v>68</v>
      </c>
      <c r="G181" s="29">
        <v>35</v>
      </c>
      <c r="H181" s="29">
        <v>728106</v>
      </c>
    </row>
    <row r="182" spans="1:8" ht="12.75">
      <c r="A182" s="343" t="s">
        <v>254</v>
      </c>
      <c r="B182" s="343"/>
      <c r="C182" s="29">
        <v>2690.661191860465</v>
      </c>
      <c r="D182" s="29">
        <v>6484.290776119402</v>
      </c>
      <c r="E182" s="29">
        <v>90</v>
      </c>
      <c r="F182" s="31">
        <v>69</v>
      </c>
      <c r="G182" s="29">
        <v>36</v>
      </c>
      <c r="H182" s="29">
        <v>333600</v>
      </c>
    </row>
    <row r="183" spans="1:8" ht="12.75">
      <c r="A183" s="343" t="s">
        <v>255</v>
      </c>
      <c r="B183" s="343"/>
      <c r="C183" s="29">
        <v>2515.535892851387</v>
      </c>
      <c r="D183" s="29">
        <v>190.00576249999983</v>
      </c>
      <c r="E183" s="29">
        <v>95</v>
      </c>
      <c r="F183" s="31">
        <v>63.07</v>
      </c>
      <c r="G183" s="29">
        <v>32</v>
      </c>
      <c r="H183" s="29">
        <v>946113</v>
      </c>
    </row>
    <row r="184" spans="1:8" ht="12.75">
      <c r="A184" s="343" t="s">
        <v>812</v>
      </c>
      <c r="B184" s="343"/>
      <c r="C184" s="29">
        <v>2763.396271186441</v>
      </c>
      <c r="D184" s="29">
        <v>10561.357660098522</v>
      </c>
      <c r="E184" s="29">
        <v>90</v>
      </c>
      <c r="F184" s="31">
        <v>69.49</v>
      </c>
      <c r="G184" s="29">
        <v>36</v>
      </c>
      <c r="H184" s="29">
        <v>409196</v>
      </c>
    </row>
    <row r="185" spans="1:8" ht="12.75">
      <c r="A185" s="349" t="s">
        <v>257</v>
      </c>
      <c r="B185" s="349"/>
      <c r="C185" s="37">
        <v>2678.15653256705</v>
      </c>
      <c r="D185" s="37">
        <v>5302.4817836257325</v>
      </c>
      <c r="E185" s="37">
        <v>95</v>
      </c>
      <c r="F185" s="39">
        <v>67.32</v>
      </c>
      <c r="G185" s="37">
        <v>35</v>
      </c>
      <c r="H185" s="37">
        <v>413222</v>
      </c>
    </row>
    <row r="186" spans="1:8" ht="12.75">
      <c r="A186" s="347"/>
      <c r="B186" s="347"/>
      <c r="C186" s="34"/>
      <c r="D186" s="34"/>
      <c r="E186" s="34"/>
      <c r="F186" s="34"/>
      <c r="G186" s="34"/>
      <c r="H186" s="34"/>
    </row>
    <row r="187" spans="1:8" ht="12.75">
      <c r="A187" s="342" t="s">
        <v>259</v>
      </c>
      <c r="B187" s="342"/>
      <c r="C187" s="25">
        <v>4182.753603466153</v>
      </c>
      <c r="D187" s="25">
        <v>4745.228801900702</v>
      </c>
      <c r="E187" s="27">
        <v>78.94</v>
      </c>
      <c r="F187" s="25">
        <v>100</v>
      </c>
      <c r="G187" s="25" t="s">
        <v>19</v>
      </c>
      <c r="H187" s="25">
        <f>SUM(H188:H195)</f>
        <v>2000000</v>
      </c>
    </row>
    <row r="188" spans="1:8" ht="12.75">
      <c r="A188" s="343" t="s">
        <v>260</v>
      </c>
      <c r="B188" s="343"/>
      <c r="C188" s="29">
        <v>4263.097918059667</v>
      </c>
      <c r="D188" s="29">
        <v>3434.7694475572603</v>
      </c>
      <c r="E188" s="29" t="s">
        <v>19</v>
      </c>
      <c r="F188" s="29" t="s">
        <v>19</v>
      </c>
      <c r="G188" s="29" t="s">
        <v>19</v>
      </c>
      <c r="H188" s="29">
        <f>SUM(H57:H67)</f>
        <v>-2171379</v>
      </c>
    </row>
    <row r="189" spans="1:8" ht="12.75">
      <c r="A189" s="343" t="s">
        <v>261</v>
      </c>
      <c r="B189" s="343"/>
      <c r="C189" s="29">
        <v>5205.27718971441</v>
      </c>
      <c r="D189" s="29">
        <v>5685.485971819092</v>
      </c>
      <c r="E189" s="29" t="s">
        <v>19</v>
      </c>
      <c r="F189" s="29" t="s">
        <v>19</v>
      </c>
      <c r="G189" s="29" t="s">
        <v>19</v>
      </c>
      <c r="H189" s="29">
        <f>SUM(H70:H121)</f>
        <v>-49856454</v>
      </c>
    </row>
    <row r="190" spans="1:8" ht="12.75">
      <c r="A190" s="343" t="s">
        <v>262</v>
      </c>
      <c r="B190" s="343"/>
      <c r="C190" s="29">
        <v>3398.7289089909546</v>
      </c>
      <c r="D190" s="29">
        <v>3917.0165835349194</v>
      </c>
      <c r="E190" s="29" t="s">
        <v>19</v>
      </c>
      <c r="F190" s="29" t="s">
        <v>19</v>
      </c>
      <c r="G190" s="29" t="s">
        <v>19</v>
      </c>
      <c r="H190" s="29">
        <f>SUM(H124:H146)</f>
        <v>8242541</v>
      </c>
    </row>
    <row r="191" spans="1:8" ht="12.75">
      <c r="A191" s="343" t="s">
        <v>263</v>
      </c>
      <c r="B191" s="343"/>
      <c r="C191" s="29">
        <v>2719.409589148584</v>
      </c>
      <c r="D191" s="29">
        <v>4330.874291457287</v>
      </c>
      <c r="E191" s="29" t="s">
        <v>19</v>
      </c>
      <c r="F191" s="29" t="s">
        <v>19</v>
      </c>
      <c r="G191" s="29" t="s">
        <v>19</v>
      </c>
      <c r="H191" s="29">
        <f>SUM(H149:H156)</f>
        <v>4627150</v>
      </c>
    </row>
    <row r="192" spans="1:8" ht="12.75">
      <c r="A192" s="343" t="s">
        <v>264</v>
      </c>
      <c r="B192" s="343"/>
      <c r="C192" s="29">
        <v>2983.0938338252213</v>
      </c>
      <c r="D192" s="29">
        <v>4417.306283857765</v>
      </c>
      <c r="E192" s="29" t="s">
        <v>19</v>
      </c>
      <c r="F192" s="29" t="s">
        <v>19</v>
      </c>
      <c r="G192" s="29" t="s">
        <v>19</v>
      </c>
      <c r="H192" s="29">
        <f>SUM(H159:H164)</f>
        <v>20320262</v>
      </c>
    </row>
    <row r="193" spans="1:8" ht="12.75">
      <c r="A193" s="343" t="s">
        <v>265</v>
      </c>
      <c r="B193" s="343"/>
      <c r="C193" s="29">
        <v>2843.2466817272243</v>
      </c>
      <c r="D193" s="29">
        <v>2938.7646434446056</v>
      </c>
      <c r="E193" s="29" t="s">
        <v>19</v>
      </c>
      <c r="F193" s="29" t="s">
        <v>19</v>
      </c>
      <c r="G193" s="29" t="s">
        <v>19</v>
      </c>
      <c r="H193" s="29">
        <f>SUM(H167:H168)</f>
        <v>10815414</v>
      </c>
    </row>
    <row r="194" spans="1:8" ht="12.75">
      <c r="A194" s="343" t="s">
        <v>266</v>
      </c>
      <c r="B194" s="343"/>
      <c r="C194" s="29">
        <v>2869.4422741081103</v>
      </c>
      <c r="D194" s="29">
        <v>7506.89214537135</v>
      </c>
      <c r="E194" s="29" t="s">
        <v>19</v>
      </c>
      <c r="F194" s="29" t="s">
        <v>19</v>
      </c>
      <c r="G194" s="29" t="s">
        <v>19</v>
      </c>
      <c r="H194" s="29">
        <f>SUM(H171:H173)</f>
        <v>4536024</v>
      </c>
    </row>
    <row r="195" spans="1:8" ht="12.75">
      <c r="A195" s="344" t="s">
        <v>267</v>
      </c>
      <c r="B195" s="344"/>
      <c r="C195" s="37">
        <v>2859.667492271896</v>
      </c>
      <c r="D195" s="37">
        <v>4845.017218259629</v>
      </c>
      <c r="E195" s="37" t="s">
        <v>19</v>
      </c>
      <c r="F195" s="37" t="s">
        <v>19</v>
      </c>
      <c r="G195" s="37" t="s">
        <v>19</v>
      </c>
      <c r="H195" s="37">
        <f>SUM(H176:H185)</f>
        <v>5486442</v>
      </c>
    </row>
    <row r="196" spans="1:8" ht="12.75">
      <c r="A196" s="347"/>
      <c r="B196" s="347"/>
      <c r="C196" s="47"/>
      <c r="D196" s="47"/>
      <c r="E196" s="47"/>
      <c r="F196" s="47"/>
      <c r="G196" s="47"/>
      <c r="H196" s="47"/>
    </row>
    <row r="197" spans="1:8" ht="12.75">
      <c r="A197" s="342" t="s">
        <v>875</v>
      </c>
      <c r="B197" s="342"/>
      <c r="C197" s="25">
        <v>4295.452863646522</v>
      </c>
      <c r="D197" s="25">
        <v>4655.898392270401</v>
      </c>
      <c r="E197" s="25" t="s">
        <v>19</v>
      </c>
      <c r="F197" s="25" t="s">
        <v>19</v>
      </c>
      <c r="G197" s="25" t="s">
        <v>19</v>
      </c>
      <c r="H197" s="25">
        <f>SUM(H198:H202)</f>
        <v>-15656845</v>
      </c>
    </row>
    <row r="198" spans="1:8" ht="12.75">
      <c r="A198" s="343" t="s">
        <v>827</v>
      </c>
      <c r="B198" s="343"/>
      <c r="C198" s="29">
        <v>3008.854306676274</v>
      </c>
      <c r="D198" s="29">
        <v>4438.965688394032</v>
      </c>
      <c r="E198" s="29" t="s">
        <v>19</v>
      </c>
      <c r="F198" s="29" t="s">
        <v>19</v>
      </c>
      <c r="G198" s="29" t="s">
        <v>19</v>
      </c>
      <c r="H198" s="29">
        <f>+H159+H160+H163+H164</f>
        <v>18324909</v>
      </c>
    </row>
    <row r="199" spans="1:8" ht="12.75">
      <c r="A199" s="343" t="s">
        <v>828</v>
      </c>
      <c r="B199" s="343"/>
      <c r="C199" s="33">
        <v>4258.3047291233115</v>
      </c>
      <c r="D199" s="33">
        <v>3412.2284585565408</v>
      </c>
      <c r="E199" s="29" t="s">
        <v>19</v>
      </c>
      <c r="F199" s="33" t="s">
        <v>19</v>
      </c>
      <c r="G199" s="33" t="s">
        <v>19</v>
      </c>
      <c r="H199" s="33">
        <f>+H57+H58+H79+H59+H60+H61+H62+H63+H64+H65+H66+H67</f>
        <v>-2164935</v>
      </c>
    </row>
    <row r="200" spans="1:8" ht="12.75">
      <c r="A200" s="343" t="s">
        <v>829</v>
      </c>
      <c r="B200" s="343"/>
      <c r="C200" s="29">
        <v>3384.97499136657</v>
      </c>
      <c r="D200" s="29">
        <v>3339.3061185945144</v>
      </c>
      <c r="E200" s="29" t="s">
        <v>19</v>
      </c>
      <c r="F200" s="29" t="s">
        <v>19</v>
      </c>
      <c r="G200" s="29" t="s">
        <v>19</v>
      </c>
      <c r="H200" s="29">
        <f>+H124+H149+H126+H128+H129+H133+H135+H136+H156+H137+H138+H139+H141+H142+H144+H145</f>
        <v>9031104</v>
      </c>
    </row>
    <row r="201" spans="1:8" ht="12.75">
      <c r="A201" s="343" t="s">
        <v>830</v>
      </c>
      <c r="B201" s="343"/>
      <c r="C201" s="29">
        <v>5209.933964248734</v>
      </c>
      <c r="D201" s="29">
        <v>5700.1428611982365</v>
      </c>
      <c r="E201" s="29" t="s">
        <v>19</v>
      </c>
      <c r="F201" s="29" t="s">
        <v>19</v>
      </c>
      <c r="G201" s="29" t="s">
        <v>19</v>
      </c>
      <c r="H201" s="29">
        <f>+H70+H71+H72+H73+H74+H75+H76+H77+H78+H80+H81+H82+H83+H84+H85+H86+H87+H88+H89+H90+H91+H92+H93+H94+H95+H96+H97+H98+H99+H100+H101+H102+H103+H104+H105+H106+H107+H108+H109+H110+H111+H112+H113+H114+H115+H116+H117+H118+H119+H120+H121</f>
        <v>-49862898</v>
      </c>
    </row>
    <row r="202" spans="1:8" ht="12.75">
      <c r="A202" s="308" t="s">
        <v>831</v>
      </c>
      <c r="B202" s="308"/>
      <c r="C202" s="37">
        <v>2870.554122244497</v>
      </c>
      <c r="D202" s="37">
        <v>4121.162557531381</v>
      </c>
      <c r="E202" s="37" t="s">
        <v>19</v>
      </c>
      <c r="F202" s="37" t="s">
        <v>19</v>
      </c>
      <c r="G202" s="37" t="s">
        <v>19</v>
      </c>
      <c r="H202" s="37">
        <f>+H161+H130+H132+H162+H168+H134+H146</f>
        <v>9014975</v>
      </c>
    </row>
    <row r="203" spans="1:8" ht="12.75">
      <c r="A203" s="347"/>
      <c r="B203" s="347"/>
      <c r="C203" s="72"/>
      <c r="D203" s="72"/>
      <c r="E203" s="72"/>
      <c r="F203" s="72"/>
      <c r="G203" s="72"/>
      <c r="H203" s="72"/>
    </row>
    <row r="204" spans="1:8" ht="12.75">
      <c r="A204" s="322" t="s">
        <v>876</v>
      </c>
      <c r="B204" s="322"/>
      <c r="C204" s="18">
        <v>2968.331559283972</v>
      </c>
      <c r="D204" s="18">
        <v>5890.614200829285</v>
      </c>
      <c r="E204" s="18" t="s">
        <v>19</v>
      </c>
      <c r="F204" s="18" t="s">
        <v>19</v>
      </c>
      <c r="G204" s="18" t="s">
        <v>19</v>
      </c>
      <c r="H204" s="18">
        <f>+H187-H197</f>
        <v>17656845</v>
      </c>
    </row>
    <row r="205" spans="1:8" ht="5.25" customHeight="1">
      <c r="A205" s="351"/>
      <c r="B205" s="351"/>
      <c r="C205" s="351"/>
      <c r="D205" s="351"/>
      <c r="E205" s="351"/>
      <c r="F205" s="351"/>
      <c r="G205" s="351"/>
      <c r="H205" s="351"/>
    </row>
    <row r="206" spans="1:8" s="28" customFormat="1" ht="11.25" customHeight="1">
      <c r="A206" s="352" t="s">
        <v>859</v>
      </c>
      <c r="B206" s="353"/>
      <c r="C206" s="353"/>
      <c r="D206" s="353"/>
      <c r="E206" s="353"/>
      <c r="F206" s="353"/>
      <c r="G206" s="353"/>
      <c r="H206" s="353"/>
    </row>
    <row r="207" spans="1:8" s="28" customFormat="1" ht="11.25" customHeight="1">
      <c r="A207" s="354" t="s">
        <v>881</v>
      </c>
      <c r="B207" s="353"/>
      <c r="C207" s="353"/>
      <c r="D207" s="353"/>
      <c r="E207" s="353"/>
      <c r="F207" s="353"/>
      <c r="G207" s="353"/>
      <c r="H207" s="353"/>
    </row>
    <row r="208" spans="1:8" s="28" customFormat="1" ht="11.25" customHeight="1">
      <c r="A208" s="354" t="s">
        <v>882</v>
      </c>
      <c r="B208" s="353"/>
      <c r="C208" s="353"/>
      <c r="D208" s="353"/>
      <c r="E208" s="353"/>
      <c r="F208" s="353"/>
      <c r="G208" s="353"/>
      <c r="H208" s="353"/>
    </row>
    <row r="209" spans="1:8" s="28" customFormat="1" ht="22.5" customHeight="1">
      <c r="A209" s="354" t="s">
        <v>883</v>
      </c>
      <c r="B209" s="353"/>
      <c r="C209" s="353"/>
      <c r="D209" s="353"/>
      <c r="E209" s="353"/>
      <c r="F209" s="353"/>
      <c r="G209" s="353"/>
      <c r="H209" s="353"/>
    </row>
    <row r="210" spans="1:8" s="28" customFormat="1" ht="22.5" customHeight="1">
      <c r="A210" s="354" t="s">
        <v>715</v>
      </c>
      <c r="B210" s="353"/>
      <c r="C210" s="353"/>
      <c r="D210" s="353"/>
      <c r="E210" s="353"/>
      <c r="F210" s="353"/>
      <c r="G210" s="353"/>
      <c r="H210" s="353"/>
    </row>
    <row r="211" spans="1:8" s="28" customFormat="1" ht="11.25" customHeight="1">
      <c r="A211" s="354" t="s">
        <v>716</v>
      </c>
      <c r="B211" s="353"/>
      <c r="C211" s="353"/>
      <c r="D211" s="353"/>
      <c r="E211" s="353"/>
      <c r="F211" s="353"/>
      <c r="G211" s="353"/>
      <c r="H211" s="353"/>
    </row>
    <row r="212" spans="1:8" s="28" customFormat="1" ht="11.25" customHeight="1">
      <c r="A212" s="355" t="s">
        <v>813</v>
      </c>
      <c r="B212" s="355"/>
      <c r="C212" s="355"/>
      <c r="D212" s="355"/>
      <c r="E212" s="355"/>
      <c r="F212" s="355"/>
      <c r="G212" s="355"/>
      <c r="H212" s="355"/>
    </row>
    <row r="213" spans="1:9" s="28" customFormat="1" ht="22.5" customHeight="1">
      <c r="A213" s="354" t="s">
        <v>878</v>
      </c>
      <c r="B213" s="354"/>
      <c r="C213" s="354"/>
      <c r="D213" s="354"/>
      <c r="E213" s="354"/>
      <c r="F213" s="354"/>
      <c r="G213" s="354"/>
      <c r="H213" s="354"/>
      <c r="I213" s="323"/>
    </row>
    <row r="214" spans="1:9" s="28" customFormat="1" ht="11.25" customHeight="1">
      <c r="A214" s="354" t="s">
        <v>877</v>
      </c>
      <c r="B214" s="354"/>
      <c r="C214" s="354"/>
      <c r="D214" s="354"/>
      <c r="E214" s="354"/>
      <c r="F214" s="354"/>
      <c r="G214" s="354"/>
      <c r="H214" s="354"/>
      <c r="I214" s="323"/>
    </row>
    <row r="215" spans="1:8" s="52" customFormat="1" ht="5.25" customHeight="1">
      <c r="A215" s="363"/>
      <c r="B215" s="362"/>
      <c r="C215" s="362"/>
      <c r="D215" s="362"/>
      <c r="E215" s="362"/>
      <c r="F215" s="362"/>
      <c r="G215" s="362"/>
      <c r="H215" s="362"/>
    </row>
    <row r="216" spans="1:8" s="28" customFormat="1" ht="11.25" customHeight="1">
      <c r="A216" s="361" t="s">
        <v>271</v>
      </c>
      <c r="B216" s="362"/>
      <c r="C216" s="362"/>
      <c r="D216" s="362"/>
      <c r="E216" s="362"/>
      <c r="F216" s="362"/>
      <c r="G216" s="362"/>
      <c r="H216" s="362"/>
    </row>
    <row r="217" spans="1:8" s="52" customFormat="1" ht="5.25" customHeight="1">
      <c r="A217" s="364"/>
      <c r="B217" s="364"/>
      <c r="C217" s="364"/>
      <c r="D217" s="364"/>
      <c r="E217" s="364"/>
      <c r="F217" s="364"/>
      <c r="G217" s="364"/>
      <c r="H217" s="364"/>
    </row>
    <row r="218" spans="1:8" s="28" customFormat="1" ht="11.25" customHeight="1">
      <c r="A218" s="359" t="s">
        <v>880</v>
      </c>
      <c r="B218" s="359"/>
      <c r="C218" s="359"/>
      <c r="D218" s="359"/>
      <c r="E218" s="359"/>
      <c r="F218" s="359"/>
      <c r="G218" s="359"/>
      <c r="H218" s="359"/>
    </row>
    <row r="219" spans="1:8" s="28" customFormat="1" ht="11.25" customHeight="1">
      <c r="A219" s="361" t="s">
        <v>615</v>
      </c>
      <c r="B219" s="362"/>
      <c r="C219" s="362"/>
      <c r="D219" s="362"/>
      <c r="E219" s="362"/>
      <c r="F219" s="362"/>
      <c r="G219" s="362"/>
      <c r="H219" s="362"/>
    </row>
  </sheetData>
  <sheetProtection/>
  <mergeCells count="199">
    <mergeCell ref="A1:H1"/>
    <mergeCell ref="A2:H2"/>
    <mergeCell ref="A3:H3"/>
    <mergeCell ref="A4:H4"/>
    <mergeCell ref="A5:B5"/>
    <mergeCell ref="A6:B6"/>
    <mergeCell ref="A7:B7"/>
    <mergeCell ref="A8:C8"/>
    <mergeCell ref="A9:B9"/>
    <mergeCell ref="A10:B10"/>
    <mergeCell ref="A11:B11"/>
    <mergeCell ref="A12:B12"/>
    <mergeCell ref="A16:B16"/>
    <mergeCell ref="A20:B20"/>
    <mergeCell ref="A21:B21"/>
    <mergeCell ref="A22:B22"/>
    <mergeCell ref="A23:B23"/>
    <mergeCell ref="A24:B24"/>
    <mergeCell ref="A25:B25"/>
    <mergeCell ref="A28:B28"/>
    <mergeCell ref="A31:B31"/>
    <mergeCell ref="A32:B32"/>
    <mergeCell ref="A36:B36"/>
    <mergeCell ref="A37:B37"/>
    <mergeCell ref="A38:B38"/>
    <mergeCell ref="A39:B39"/>
    <mergeCell ref="A40:B40"/>
    <mergeCell ref="A41:B41"/>
    <mergeCell ref="A42:B42"/>
    <mergeCell ref="A43:B43"/>
    <mergeCell ref="A46:B46"/>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3:B203"/>
    <mergeCell ref="A205:H205"/>
    <mergeCell ref="A206:H206"/>
    <mergeCell ref="A207:H207"/>
    <mergeCell ref="A208:H208"/>
    <mergeCell ref="A209:H209"/>
    <mergeCell ref="A210:H210"/>
    <mergeCell ref="A211:H211"/>
    <mergeCell ref="A212:H212"/>
    <mergeCell ref="A218:H218"/>
    <mergeCell ref="A219:H219"/>
    <mergeCell ref="A213:H213"/>
    <mergeCell ref="A214:H214"/>
    <mergeCell ref="A215:H215"/>
    <mergeCell ref="A216:H216"/>
    <mergeCell ref="A217:H217"/>
  </mergeCells>
  <printOptions/>
  <pageMargins left="0.7" right="0.7" top="0.75" bottom="0.75" header="0.3" footer="0.3"/>
  <pageSetup horizontalDpi="600" verticalDpi="600" orientation="portrait" paperSize="9" r:id="rId1"/>
  <ignoredErrors>
    <ignoredError sqref="C7 D7:E7 H7" numberStoredAsText="1"/>
  </ignoredErrors>
</worksheet>
</file>

<file path=xl/worksheets/sheet5.xml><?xml version="1.0" encoding="utf-8"?>
<worksheet xmlns="http://schemas.openxmlformats.org/spreadsheetml/2006/main" xmlns:r="http://schemas.openxmlformats.org/officeDocument/2006/relationships">
  <dimension ref="A1:J220"/>
  <sheetViews>
    <sheetView zoomScalePageLayoutView="0" workbookViewId="0" topLeftCell="A1">
      <pane ySplit="9" topLeftCell="A10" activePane="bottomLeft" state="frozen"/>
      <selection pane="topLeft" activeCell="A1" sqref="A1:M1"/>
      <selection pane="bottomLeft" activeCell="A1" sqref="A1:H1"/>
    </sheetView>
  </sheetViews>
  <sheetFormatPr defaultColWidth="9.140625" defaultRowHeight="12.75"/>
  <cols>
    <col min="1" max="1" width="1.7109375" style="0" customWidth="1"/>
    <col min="2" max="2" width="28.140625" style="0" customWidth="1"/>
    <col min="3" max="8" width="14.28125" style="0" customWidth="1"/>
  </cols>
  <sheetData>
    <row r="1" spans="1:8" ht="12.75" customHeight="1">
      <c r="A1" s="333"/>
      <c r="B1" s="333"/>
      <c r="C1" s="333"/>
      <c r="D1" s="368"/>
      <c r="E1" s="368"/>
      <c r="F1" s="368"/>
      <c r="G1" s="368"/>
      <c r="H1" s="368"/>
    </row>
    <row r="2" spans="1:8" s="325" customFormat="1" ht="30" customHeight="1">
      <c r="A2" s="334" t="s">
        <v>850</v>
      </c>
      <c r="B2" s="334"/>
      <c r="C2" s="334"/>
      <c r="D2" s="369"/>
      <c r="E2" s="369"/>
      <c r="F2" s="369"/>
      <c r="G2" s="369"/>
      <c r="H2" s="369"/>
    </row>
    <row r="3" spans="1:8" ht="12.75" customHeight="1">
      <c r="A3" s="335"/>
      <c r="B3" s="335"/>
      <c r="C3" s="335"/>
      <c r="D3" s="368"/>
      <c r="E3" s="368"/>
      <c r="F3" s="368"/>
      <c r="G3" s="368"/>
      <c r="H3" s="368"/>
    </row>
    <row r="4" spans="1:8" ht="12.75" customHeight="1">
      <c r="A4" s="370"/>
      <c r="B4" s="370"/>
      <c r="C4" s="370"/>
      <c r="D4" s="371"/>
      <c r="E4" s="371"/>
      <c r="F4" s="371"/>
      <c r="G4" s="371"/>
      <c r="H4" s="371"/>
    </row>
    <row r="5" spans="1:8" ht="12.75">
      <c r="A5" s="372"/>
      <c r="B5" s="372"/>
      <c r="C5" s="317" t="s">
        <v>1</v>
      </c>
      <c r="D5" s="317" t="s">
        <v>2</v>
      </c>
      <c r="E5" s="317" t="s">
        <v>3</v>
      </c>
      <c r="F5" s="317" t="s">
        <v>4</v>
      </c>
      <c r="G5" s="317" t="s">
        <v>5</v>
      </c>
      <c r="H5" s="317" t="s">
        <v>6</v>
      </c>
    </row>
    <row r="6" spans="1:8" ht="12.75">
      <c r="A6" s="373"/>
      <c r="B6" s="373"/>
      <c r="C6" s="318" t="s">
        <v>7</v>
      </c>
      <c r="D6" s="318" t="s">
        <v>7</v>
      </c>
      <c r="E6" s="318" t="s">
        <v>8</v>
      </c>
      <c r="F6" s="318" t="s">
        <v>9</v>
      </c>
      <c r="G6" s="318" t="s">
        <v>10</v>
      </c>
      <c r="H6" s="318" t="s">
        <v>277</v>
      </c>
    </row>
    <row r="7" spans="1:10" ht="13.5">
      <c r="A7" s="365"/>
      <c r="B7" s="366"/>
      <c r="C7" s="319" t="s">
        <v>851</v>
      </c>
      <c r="D7" s="319" t="s">
        <v>852</v>
      </c>
      <c r="E7" s="319" t="s">
        <v>853</v>
      </c>
      <c r="F7" s="320" t="s">
        <v>854</v>
      </c>
      <c r="G7" s="320" t="s">
        <v>855</v>
      </c>
      <c r="H7" s="321" t="s">
        <v>856</v>
      </c>
      <c r="J7" s="53"/>
    </row>
    <row r="8" spans="1:8" ht="12.75">
      <c r="A8" s="367"/>
      <c r="B8" s="367"/>
      <c r="C8" s="367"/>
      <c r="D8" s="307"/>
      <c r="E8" s="307"/>
      <c r="F8" s="307"/>
      <c r="G8" s="307"/>
      <c r="H8" s="307"/>
    </row>
    <row r="9" spans="1:8" ht="12.75">
      <c r="A9" s="340" t="s">
        <v>18</v>
      </c>
      <c r="B9" s="340"/>
      <c r="C9" s="169">
        <v>4206.096885600008</v>
      </c>
      <c r="D9" s="169">
        <v>4556.942606408093</v>
      </c>
      <c r="E9" s="212">
        <v>79.57</v>
      </c>
      <c r="F9" s="169">
        <v>100</v>
      </c>
      <c r="G9" s="169" t="s">
        <v>19</v>
      </c>
      <c r="H9" s="169">
        <v>3000000</v>
      </c>
    </row>
    <row r="10" spans="1:8" ht="12.75">
      <c r="A10" s="341"/>
      <c r="B10" s="341"/>
      <c r="C10" s="21"/>
      <c r="D10" s="21"/>
      <c r="E10" s="21"/>
      <c r="F10" s="21"/>
      <c r="G10" s="21"/>
      <c r="H10" s="21"/>
    </row>
    <row r="11" spans="1:8" ht="12.75">
      <c r="A11" s="342" t="s">
        <v>20</v>
      </c>
      <c r="B11" s="342"/>
      <c r="C11" s="25">
        <v>2873.9084387050966</v>
      </c>
      <c r="D11" s="25">
        <v>4415.459849790498</v>
      </c>
      <c r="E11" s="25" t="s">
        <v>19</v>
      </c>
      <c r="F11" s="25" t="s">
        <v>19</v>
      </c>
      <c r="G11" s="25" t="s">
        <v>19</v>
      </c>
      <c r="H11" s="25">
        <v>20257270</v>
      </c>
    </row>
    <row r="12" spans="1:8" ht="12.75">
      <c r="A12" s="343" t="s">
        <v>21</v>
      </c>
      <c r="B12" s="343"/>
      <c r="C12" s="29">
        <v>2983.606055627692</v>
      </c>
      <c r="D12" s="29">
        <v>4700.671774071267</v>
      </c>
      <c r="E12" s="29" t="s">
        <v>19</v>
      </c>
      <c r="F12" s="29" t="s">
        <v>19</v>
      </c>
      <c r="G12" s="29" t="s">
        <v>19</v>
      </c>
      <c r="H12" s="29">
        <v>5415696</v>
      </c>
    </row>
    <row r="13" spans="1:8" ht="12.75">
      <c r="A13" s="32"/>
      <c r="B13" s="33" t="s">
        <v>22</v>
      </c>
      <c r="C13" s="29">
        <v>2970.672147590362</v>
      </c>
      <c r="D13" s="29">
        <v>4583.1964897834705</v>
      </c>
      <c r="E13" s="29" t="s">
        <v>19</v>
      </c>
      <c r="F13" s="29" t="s">
        <v>19</v>
      </c>
      <c r="G13" s="29" t="s">
        <v>19</v>
      </c>
      <c r="H13" s="29">
        <v>1331396</v>
      </c>
    </row>
    <row r="14" spans="1:8" ht="12.75">
      <c r="A14" s="32"/>
      <c r="B14" s="33" t="s">
        <v>23</v>
      </c>
      <c r="C14" s="29">
        <v>3282.4460543989253</v>
      </c>
      <c r="D14" s="29">
        <v>5316.283540183113</v>
      </c>
      <c r="E14" s="29" t="s">
        <v>19</v>
      </c>
      <c r="F14" s="29" t="s">
        <v>19</v>
      </c>
      <c r="G14" s="29" t="s">
        <v>19</v>
      </c>
      <c r="H14" s="29">
        <v>1730447</v>
      </c>
    </row>
    <row r="15" spans="1:8" ht="12.75">
      <c r="A15" s="32"/>
      <c r="B15" s="34" t="s">
        <v>24</v>
      </c>
      <c r="C15" s="29">
        <v>2704.7107834324993</v>
      </c>
      <c r="D15" s="29">
        <v>4224.719148086521</v>
      </c>
      <c r="E15" s="29" t="s">
        <v>19</v>
      </c>
      <c r="F15" s="29" t="s">
        <v>19</v>
      </c>
      <c r="G15" s="29" t="s">
        <v>19</v>
      </c>
      <c r="H15" s="29">
        <v>2353853</v>
      </c>
    </row>
    <row r="16" spans="1:8" ht="12.75">
      <c r="A16" s="343" t="s">
        <v>25</v>
      </c>
      <c r="B16" s="343"/>
      <c r="C16" s="29">
        <v>2813.1068596951623</v>
      </c>
      <c r="D16" s="29">
        <v>7535.485495040893</v>
      </c>
      <c r="E16" s="29" t="s">
        <v>19</v>
      </c>
      <c r="F16" s="29" t="s">
        <v>19</v>
      </c>
      <c r="G16" s="29" t="s">
        <v>19</v>
      </c>
      <c r="H16" s="29">
        <v>4338229</v>
      </c>
    </row>
    <row r="17" spans="1:8" ht="12.75">
      <c r="A17" s="32"/>
      <c r="B17" s="33" t="s">
        <v>26</v>
      </c>
      <c r="C17" s="29">
        <v>2823.9712775330395</v>
      </c>
      <c r="D17" s="29">
        <v>8612.91930449069</v>
      </c>
      <c r="E17" s="29" t="s">
        <v>19</v>
      </c>
      <c r="F17" s="29" t="s">
        <v>19</v>
      </c>
      <c r="G17" s="29" t="s">
        <v>19</v>
      </c>
      <c r="H17" s="29">
        <v>662003</v>
      </c>
    </row>
    <row r="18" spans="1:8" ht="12.75">
      <c r="A18" s="32"/>
      <c r="B18" s="33" t="s">
        <v>27</v>
      </c>
      <c r="C18" s="29">
        <v>2749.70732972973</v>
      </c>
      <c r="D18" s="29">
        <v>7530.134918918921</v>
      </c>
      <c r="E18" s="29" t="s">
        <v>19</v>
      </c>
      <c r="F18" s="29" t="s">
        <v>19</v>
      </c>
      <c r="G18" s="29" t="s">
        <v>19</v>
      </c>
      <c r="H18" s="29">
        <v>1552410</v>
      </c>
    </row>
    <row r="19" spans="1:8" ht="12.75">
      <c r="A19" s="35"/>
      <c r="B19" s="33" t="s">
        <v>28</v>
      </c>
      <c r="C19" s="29">
        <v>2859.541580134222</v>
      </c>
      <c r="D19" s="29">
        <v>6590.2920762916465</v>
      </c>
      <c r="E19" s="29" t="s">
        <v>19</v>
      </c>
      <c r="F19" s="29" t="s">
        <v>19</v>
      </c>
      <c r="G19" s="29" t="s">
        <v>19</v>
      </c>
      <c r="H19" s="29">
        <v>2123816</v>
      </c>
    </row>
    <row r="20" spans="1:8" ht="12.75">
      <c r="A20" s="344" t="s">
        <v>29</v>
      </c>
      <c r="B20" s="344"/>
      <c r="C20" s="37">
        <v>2808.5820370925494</v>
      </c>
      <c r="D20" s="37">
        <v>2422.4234977708857</v>
      </c>
      <c r="E20" s="37" t="s">
        <v>19</v>
      </c>
      <c r="F20" s="37" t="s">
        <v>19</v>
      </c>
      <c r="G20" s="37" t="s">
        <v>19</v>
      </c>
      <c r="H20" s="37">
        <v>10503345</v>
      </c>
    </row>
    <row r="21" spans="1:8" ht="12.75">
      <c r="A21" s="345"/>
      <c r="B21" s="345"/>
      <c r="C21" s="35"/>
      <c r="D21" s="35"/>
      <c r="E21" s="35"/>
      <c r="F21" s="35"/>
      <c r="G21" s="35"/>
      <c r="H21" s="35"/>
    </row>
    <row r="22" spans="1:8" ht="12.75">
      <c r="A22" s="342" t="s">
        <v>691</v>
      </c>
      <c r="B22" s="342"/>
      <c r="C22" s="25">
        <v>3364.8931434996084</v>
      </c>
      <c r="D22" s="25">
        <v>4154.865293203274</v>
      </c>
      <c r="E22" s="25" t="s">
        <v>19</v>
      </c>
      <c r="F22" s="25" t="s">
        <v>19</v>
      </c>
      <c r="G22" s="25" t="s">
        <v>19</v>
      </c>
      <c r="H22" s="25">
        <v>11971922</v>
      </c>
    </row>
    <row r="23" spans="1:8" ht="12.75">
      <c r="A23" s="343" t="s">
        <v>31</v>
      </c>
      <c r="B23" s="343"/>
      <c r="C23" s="29">
        <v>3687.961320645987</v>
      </c>
      <c r="D23" s="29">
        <v>3950.128470836532</v>
      </c>
      <c r="E23" s="29" t="s">
        <v>19</v>
      </c>
      <c r="F23" s="29" t="s">
        <v>19</v>
      </c>
      <c r="G23" s="29" t="s">
        <v>19</v>
      </c>
      <c r="H23" s="29">
        <v>777355</v>
      </c>
    </row>
    <row r="24" spans="1:8" ht="12.75">
      <c r="A24" s="343" t="s">
        <v>32</v>
      </c>
      <c r="B24" s="343"/>
      <c r="C24" s="29">
        <v>3325.9265987175017</v>
      </c>
      <c r="D24" s="29">
        <v>7951.364897800272</v>
      </c>
      <c r="E24" s="29" t="s">
        <v>19</v>
      </c>
      <c r="F24" s="29" t="s">
        <v>19</v>
      </c>
      <c r="G24" s="29" t="s">
        <v>19</v>
      </c>
      <c r="H24" s="29">
        <v>312888</v>
      </c>
    </row>
    <row r="25" spans="1:8" ht="12.75">
      <c r="A25" s="343" t="s">
        <v>33</v>
      </c>
      <c r="B25" s="343"/>
      <c r="C25" s="29">
        <v>2669.7364130483825</v>
      </c>
      <c r="D25" s="29">
        <v>3812.892666356083</v>
      </c>
      <c r="E25" s="29" t="s">
        <v>19</v>
      </c>
      <c r="F25" s="29" t="s">
        <v>19</v>
      </c>
      <c r="G25" s="29" t="s">
        <v>19</v>
      </c>
      <c r="H25" s="29">
        <v>4632448</v>
      </c>
    </row>
    <row r="26" spans="1:8" ht="12.75">
      <c r="A26" s="42"/>
      <c r="B26" s="33" t="s">
        <v>34</v>
      </c>
      <c r="C26" s="29">
        <v>3093.2336280137774</v>
      </c>
      <c r="D26" s="29">
        <v>13531.825739910315</v>
      </c>
      <c r="E26" s="29" t="s">
        <v>19</v>
      </c>
      <c r="F26" s="29" t="s">
        <v>19</v>
      </c>
      <c r="G26" s="29" t="s">
        <v>19</v>
      </c>
      <c r="H26" s="29">
        <v>742807</v>
      </c>
    </row>
    <row r="27" spans="1:8" ht="12.75">
      <c r="A27" s="35"/>
      <c r="B27" s="33" t="s">
        <v>35</v>
      </c>
      <c r="C27" s="29">
        <v>2638.569021900528</v>
      </c>
      <c r="D27" s="29">
        <v>3089.6684816884954</v>
      </c>
      <c r="E27" s="29" t="s">
        <v>19</v>
      </c>
      <c r="F27" s="29" t="s">
        <v>19</v>
      </c>
      <c r="G27" s="29" t="s">
        <v>19</v>
      </c>
      <c r="H27" s="29">
        <v>3889641</v>
      </c>
    </row>
    <row r="28" spans="1:8" ht="12.75">
      <c r="A28" s="343" t="s">
        <v>36</v>
      </c>
      <c r="B28" s="343"/>
      <c r="C28" s="29">
        <v>3196.7027931416515</v>
      </c>
      <c r="D28" s="29">
        <v>3047.8911096292354</v>
      </c>
      <c r="E28" s="29" t="s">
        <v>19</v>
      </c>
      <c r="F28" s="29" t="s">
        <v>19</v>
      </c>
      <c r="G28" s="29" t="s">
        <v>19</v>
      </c>
      <c r="H28" s="29">
        <v>1267217</v>
      </c>
    </row>
    <row r="29" spans="1:8" ht="12.75">
      <c r="A29" s="42"/>
      <c r="B29" s="33" t="s">
        <v>37</v>
      </c>
      <c r="C29" s="29">
        <v>2521.6293396449705</v>
      </c>
      <c r="D29" s="29">
        <v>5297.117836663773</v>
      </c>
      <c r="E29" s="29" t="s">
        <v>19</v>
      </c>
      <c r="F29" s="29" t="s">
        <v>19</v>
      </c>
      <c r="G29" s="29" t="s">
        <v>19</v>
      </c>
      <c r="H29" s="29">
        <v>831903</v>
      </c>
    </row>
    <row r="30" spans="1:8" ht="12.75">
      <c r="A30" s="35"/>
      <c r="B30" s="33" t="s">
        <v>38</v>
      </c>
      <c r="C30" s="29">
        <v>3502.919010736197</v>
      </c>
      <c r="D30" s="29">
        <v>2051.409214780601</v>
      </c>
      <c r="E30" s="29" t="s">
        <v>19</v>
      </c>
      <c r="F30" s="29" t="s">
        <v>19</v>
      </c>
      <c r="G30" s="29" t="s">
        <v>19</v>
      </c>
      <c r="H30" s="29">
        <v>435314</v>
      </c>
    </row>
    <row r="31" spans="1:8" ht="12.75">
      <c r="A31" s="343" t="s">
        <v>39</v>
      </c>
      <c r="B31" s="343"/>
      <c r="C31" s="29">
        <v>3123.155630372493</v>
      </c>
      <c r="D31" s="29">
        <v>1723.178398268398</v>
      </c>
      <c r="E31" s="29" t="s">
        <v>19</v>
      </c>
      <c r="F31" s="29" t="s">
        <v>19</v>
      </c>
      <c r="G31" s="29" t="s">
        <v>19</v>
      </c>
      <c r="H31" s="29">
        <v>560827</v>
      </c>
    </row>
    <row r="32" spans="1:8" ht="12.75">
      <c r="A32" s="343" t="s">
        <v>692</v>
      </c>
      <c r="B32" s="343"/>
      <c r="C32" s="29">
        <v>2754.392112840306</v>
      </c>
      <c r="D32" s="29">
        <v>4033.142567024129</v>
      </c>
      <c r="E32" s="29" t="s">
        <v>19</v>
      </c>
      <c r="F32" s="29" t="s">
        <v>19</v>
      </c>
      <c r="G32" s="29" t="s">
        <v>19</v>
      </c>
      <c r="H32" s="29">
        <v>4421187</v>
      </c>
    </row>
    <row r="33" spans="1:8" ht="12.75">
      <c r="A33" s="42"/>
      <c r="B33" s="33" t="s">
        <v>41</v>
      </c>
      <c r="C33" s="29">
        <v>2887.6151845342706</v>
      </c>
      <c r="D33" s="29">
        <v>4801.97180608365</v>
      </c>
      <c r="E33" s="29" t="s">
        <v>19</v>
      </c>
      <c r="F33" s="29" t="s">
        <v>19</v>
      </c>
      <c r="G33" s="29" t="s">
        <v>19</v>
      </c>
      <c r="H33" s="29">
        <v>97849</v>
      </c>
    </row>
    <row r="34" spans="1:8" ht="12.75">
      <c r="A34" s="32"/>
      <c r="B34" s="33" t="s">
        <v>42</v>
      </c>
      <c r="C34" s="29">
        <v>3571.2436714975847</v>
      </c>
      <c r="D34" s="29">
        <v>15500.233450000005</v>
      </c>
      <c r="E34" s="29" t="s">
        <v>19</v>
      </c>
      <c r="F34" s="29" t="s">
        <v>19</v>
      </c>
      <c r="G34" s="29" t="s">
        <v>19</v>
      </c>
      <c r="H34" s="29">
        <v>15740</v>
      </c>
    </row>
    <row r="35" spans="1:8" ht="12.75">
      <c r="A35" s="32"/>
      <c r="B35" s="43" t="s">
        <v>693</v>
      </c>
      <c r="C35" s="37">
        <v>2707.7282026962653</v>
      </c>
      <c r="D35" s="37">
        <v>3518.487405570393</v>
      </c>
      <c r="E35" s="37" t="s">
        <v>19</v>
      </c>
      <c r="F35" s="37" t="s">
        <v>19</v>
      </c>
      <c r="G35" s="37" t="s">
        <v>19</v>
      </c>
      <c r="H35" s="37">
        <v>4307598</v>
      </c>
    </row>
    <row r="36" spans="1:8" ht="12.75">
      <c r="A36" s="345"/>
      <c r="B36" s="345"/>
      <c r="C36" s="35"/>
      <c r="D36" s="35"/>
      <c r="E36" s="35"/>
      <c r="F36" s="35"/>
      <c r="G36" s="35"/>
      <c r="H36" s="35"/>
    </row>
    <row r="37" spans="1:8" ht="12.75">
      <c r="A37" s="342" t="s">
        <v>44</v>
      </c>
      <c r="B37" s="342"/>
      <c r="C37" s="25">
        <v>2883.5483564467586</v>
      </c>
      <c r="D37" s="25">
        <v>3000.961326562075</v>
      </c>
      <c r="E37" s="25" t="s">
        <v>19</v>
      </c>
      <c r="F37" s="25" t="s">
        <v>19</v>
      </c>
      <c r="G37" s="25" t="s">
        <v>19</v>
      </c>
      <c r="H37" s="25">
        <v>18161196</v>
      </c>
    </row>
    <row r="38" spans="1:8" ht="12.75">
      <c r="A38" s="343" t="s">
        <v>45</v>
      </c>
      <c r="B38" s="343"/>
      <c r="C38" s="29">
        <v>2843.2172861948807</v>
      </c>
      <c r="D38" s="29">
        <v>3126.363542966392</v>
      </c>
      <c r="E38" s="29" t="s">
        <v>19</v>
      </c>
      <c r="F38" s="29" t="s">
        <v>19</v>
      </c>
      <c r="G38" s="29" t="s">
        <v>19</v>
      </c>
      <c r="H38" s="29">
        <v>16603858</v>
      </c>
    </row>
    <row r="39" spans="1:8" ht="12.75">
      <c r="A39" s="344" t="s">
        <v>46</v>
      </c>
      <c r="B39" s="344"/>
      <c r="C39" s="37">
        <v>3258.155374710524</v>
      </c>
      <c r="D39" s="37">
        <v>1856.565342516069</v>
      </c>
      <c r="E39" s="37" t="s">
        <v>19</v>
      </c>
      <c r="F39" s="37" t="s">
        <v>19</v>
      </c>
      <c r="G39" s="37" t="s">
        <v>19</v>
      </c>
      <c r="H39" s="37">
        <v>1557338</v>
      </c>
    </row>
    <row r="40" spans="1:8" ht="12.75">
      <c r="A40" s="345"/>
      <c r="B40" s="345"/>
      <c r="C40" s="35"/>
      <c r="D40" s="35"/>
      <c r="E40" s="35"/>
      <c r="F40" s="35"/>
      <c r="G40" s="35"/>
      <c r="H40" s="35"/>
    </row>
    <row r="41" spans="1:8" ht="12.75">
      <c r="A41" s="342" t="s">
        <v>47</v>
      </c>
      <c r="B41" s="342"/>
      <c r="C41" s="25">
        <v>5385.006925807514</v>
      </c>
      <c r="D41" s="25">
        <v>5736.972716829604</v>
      </c>
      <c r="E41" s="25" t="s">
        <v>19</v>
      </c>
      <c r="F41" s="25" t="s">
        <v>19</v>
      </c>
      <c r="G41" s="25" t="s">
        <v>19</v>
      </c>
      <c r="H41" s="25">
        <v>-46025550</v>
      </c>
    </row>
    <row r="42" spans="1:8" ht="12.75">
      <c r="A42" s="343" t="s">
        <v>48</v>
      </c>
      <c r="B42" s="343"/>
      <c r="C42" s="29">
        <v>6187.505222033791</v>
      </c>
      <c r="D42" s="29">
        <v>7229.194222982146</v>
      </c>
      <c r="E42" s="29" t="s">
        <v>19</v>
      </c>
      <c r="F42" s="29" t="s">
        <v>19</v>
      </c>
      <c r="G42" s="29" t="s">
        <v>19</v>
      </c>
      <c r="H42" s="29">
        <v>-48490326</v>
      </c>
    </row>
    <row r="43" spans="1:8" ht="12.75">
      <c r="A43" s="346" t="s">
        <v>49</v>
      </c>
      <c r="B43" s="346"/>
      <c r="C43" s="29">
        <v>3743.6631750888932</v>
      </c>
      <c r="D43" s="29">
        <v>2553.933800935772</v>
      </c>
      <c r="E43" s="29" t="s">
        <v>19</v>
      </c>
      <c r="F43" s="29" t="s">
        <v>19</v>
      </c>
      <c r="G43" s="29" t="s">
        <v>19</v>
      </c>
      <c r="H43" s="29">
        <v>2064572</v>
      </c>
    </row>
    <row r="44" spans="1:8" ht="12.75">
      <c r="A44" s="43"/>
      <c r="B44" s="33" t="s">
        <v>50</v>
      </c>
      <c r="C44" s="29">
        <v>4147.996731215712</v>
      </c>
      <c r="D44" s="29">
        <v>1331.0563150481835</v>
      </c>
      <c r="E44" s="29" t="s">
        <v>19</v>
      </c>
      <c r="F44" s="29" t="s">
        <v>19</v>
      </c>
      <c r="G44" s="29" t="s">
        <v>19</v>
      </c>
      <c r="H44" s="29">
        <v>-1490091</v>
      </c>
    </row>
    <row r="45" spans="1:8" ht="12.75">
      <c r="A45" s="43"/>
      <c r="B45" s="33" t="s">
        <v>51</v>
      </c>
      <c r="C45" s="29">
        <v>3188.2885095800266</v>
      </c>
      <c r="D45" s="29">
        <v>4200.302791417166</v>
      </c>
      <c r="E45" s="29" t="s">
        <v>19</v>
      </c>
      <c r="F45" s="29" t="s">
        <v>19</v>
      </c>
      <c r="G45" s="29" t="s">
        <v>19</v>
      </c>
      <c r="H45" s="29">
        <v>3554663</v>
      </c>
    </row>
    <row r="46" spans="1:8" ht="12.75">
      <c r="A46" s="343" t="s">
        <v>53</v>
      </c>
      <c r="B46" s="343"/>
      <c r="C46" s="29">
        <v>3664.879141041054</v>
      </c>
      <c r="D46" s="29">
        <v>2640.5446064766084</v>
      </c>
      <c r="E46" s="29" t="s">
        <v>19</v>
      </c>
      <c r="F46" s="29" t="s">
        <v>19</v>
      </c>
      <c r="G46" s="29" t="s">
        <v>19</v>
      </c>
      <c r="H46" s="29">
        <v>400204</v>
      </c>
    </row>
    <row r="47" spans="1:8" ht="12.75">
      <c r="A47" s="43"/>
      <c r="B47" s="33" t="s">
        <v>54</v>
      </c>
      <c r="C47" s="29">
        <v>2814.8469836862196</v>
      </c>
      <c r="D47" s="29">
        <v>5737.467696570835</v>
      </c>
      <c r="E47" s="29" t="s">
        <v>19</v>
      </c>
      <c r="F47" s="29" t="s">
        <v>19</v>
      </c>
      <c r="G47" s="29" t="s">
        <v>19</v>
      </c>
      <c r="H47" s="29">
        <v>1374494</v>
      </c>
    </row>
    <row r="48" spans="1:8" ht="12.75">
      <c r="A48" s="43"/>
      <c r="B48" s="33" t="s">
        <v>55</v>
      </c>
      <c r="C48" s="29">
        <v>3006.577342995169</v>
      </c>
      <c r="D48" s="29">
        <v>1817.5345009014916</v>
      </c>
      <c r="E48" s="29" t="s">
        <v>19</v>
      </c>
      <c r="F48" s="29" t="s">
        <v>19</v>
      </c>
      <c r="G48" s="29" t="s">
        <v>19</v>
      </c>
      <c r="H48" s="29">
        <v>2275572</v>
      </c>
    </row>
    <row r="49" spans="1:8" ht="12.75">
      <c r="A49" s="43"/>
      <c r="B49" s="43" t="s">
        <v>56</v>
      </c>
      <c r="C49" s="37">
        <v>4104.814319128694</v>
      </c>
      <c r="D49" s="37">
        <v>2374.9688691645783</v>
      </c>
      <c r="E49" s="37" t="s">
        <v>19</v>
      </c>
      <c r="F49" s="37" t="s">
        <v>19</v>
      </c>
      <c r="G49" s="37" t="s">
        <v>19</v>
      </c>
      <c r="H49" s="37">
        <v>-3249862</v>
      </c>
    </row>
    <row r="50" spans="1:8" ht="12.75">
      <c r="A50" s="347"/>
      <c r="B50" s="347"/>
      <c r="C50" s="34"/>
      <c r="D50" s="34"/>
      <c r="E50" s="34"/>
      <c r="F50" s="34"/>
      <c r="G50" s="34"/>
      <c r="H50" s="34"/>
    </row>
    <row r="51" spans="1:8" ht="12.75">
      <c r="A51" s="342" t="s">
        <v>57</v>
      </c>
      <c r="B51" s="342"/>
      <c r="C51" s="25">
        <v>4057.78724407609</v>
      </c>
      <c r="D51" s="25">
        <v>3573.6862553123665</v>
      </c>
      <c r="E51" s="25" t="s">
        <v>19</v>
      </c>
      <c r="F51" s="25" t="s">
        <v>19</v>
      </c>
      <c r="G51" s="25" t="s">
        <v>19</v>
      </c>
      <c r="H51" s="25">
        <v>-1364838</v>
      </c>
    </row>
    <row r="52" spans="1:8" ht="12.75">
      <c r="A52" s="343" t="s">
        <v>58</v>
      </c>
      <c r="B52" s="343"/>
      <c r="C52" s="29">
        <v>3912.6450900249997</v>
      </c>
      <c r="D52" s="29">
        <v>3866.7243003798358</v>
      </c>
      <c r="E52" s="29" t="s">
        <v>19</v>
      </c>
      <c r="F52" s="29" t="s">
        <v>19</v>
      </c>
      <c r="G52" s="29" t="s">
        <v>19</v>
      </c>
      <c r="H52" s="29">
        <v>890001</v>
      </c>
    </row>
    <row r="53" spans="1:8" ht="12.75">
      <c r="A53" s="343" t="s">
        <v>59</v>
      </c>
      <c r="B53" s="343"/>
      <c r="C53" s="29">
        <v>4222.739936668896</v>
      </c>
      <c r="D53" s="29">
        <v>3601.4777862734945</v>
      </c>
      <c r="E53" s="29" t="s">
        <v>19</v>
      </c>
      <c r="F53" s="29" t="s">
        <v>19</v>
      </c>
      <c r="G53" s="29" t="s">
        <v>19</v>
      </c>
      <c r="H53" s="29">
        <v>-2834478</v>
      </c>
    </row>
    <row r="54" spans="1:8" ht="12.75">
      <c r="A54" s="344" t="s">
        <v>60</v>
      </c>
      <c r="B54" s="344"/>
      <c r="C54" s="37">
        <v>3441.2287804295943</v>
      </c>
      <c r="D54" s="37">
        <v>1983.1794619264947</v>
      </c>
      <c r="E54" s="37" t="s">
        <v>19</v>
      </c>
      <c r="F54" s="37" t="s">
        <v>19</v>
      </c>
      <c r="G54" s="37" t="s">
        <v>19</v>
      </c>
      <c r="H54" s="37">
        <v>579639</v>
      </c>
    </row>
    <row r="55" spans="1:8" ht="12.75">
      <c r="A55" s="347"/>
      <c r="B55" s="347"/>
      <c r="C55" s="72"/>
      <c r="D55" s="72"/>
      <c r="E55" s="72"/>
      <c r="F55" s="72"/>
      <c r="G55" s="72"/>
      <c r="H55" s="72"/>
    </row>
    <row r="56" spans="1:8" ht="12.75">
      <c r="A56" s="348" t="s">
        <v>61</v>
      </c>
      <c r="B56" s="348"/>
      <c r="C56" s="21">
        <v>4064.875583476519</v>
      </c>
      <c r="D56" s="21">
        <v>3594.3195137420716</v>
      </c>
      <c r="E56" s="21" t="s">
        <v>19</v>
      </c>
      <c r="F56" s="21" t="s">
        <v>19</v>
      </c>
      <c r="G56" s="21" t="s">
        <v>19</v>
      </c>
      <c r="H56" s="21">
        <v>-1875350</v>
      </c>
    </row>
    <row r="57" spans="1:8" ht="12.75">
      <c r="A57" s="343" t="s">
        <v>63</v>
      </c>
      <c r="B57" s="343"/>
      <c r="C57" s="29">
        <v>4721.841933320236</v>
      </c>
      <c r="D57" s="29">
        <v>2646.1341883408077</v>
      </c>
      <c r="E57" s="29">
        <v>83</v>
      </c>
      <c r="F57" s="31">
        <v>103.29</v>
      </c>
      <c r="G57" s="29">
        <v>59</v>
      </c>
      <c r="H57" s="29">
        <v>-131289</v>
      </c>
    </row>
    <row r="58" spans="1:8" ht="12.75">
      <c r="A58" s="343" t="s">
        <v>621</v>
      </c>
      <c r="B58" s="343"/>
      <c r="C58" s="29">
        <v>2819.9917775619233</v>
      </c>
      <c r="D58" s="29">
        <v>4363.612262666011</v>
      </c>
      <c r="E58" s="29">
        <v>95</v>
      </c>
      <c r="F58" s="31">
        <v>69.04</v>
      </c>
      <c r="G58" s="29">
        <v>36</v>
      </c>
      <c r="H58" s="29">
        <v>773826</v>
      </c>
    </row>
    <row r="59" spans="1:8" ht="12.75">
      <c r="A59" s="343" t="s">
        <v>864</v>
      </c>
      <c r="B59" s="343"/>
      <c r="C59" s="29">
        <v>4041.476076959174</v>
      </c>
      <c r="D59" s="29">
        <v>-288.8486525821604</v>
      </c>
      <c r="E59" s="29">
        <v>75</v>
      </c>
      <c r="F59" s="31">
        <v>105.53</v>
      </c>
      <c r="G59" s="29">
        <v>60</v>
      </c>
      <c r="H59" s="29">
        <v>-194187</v>
      </c>
    </row>
    <row r="60" spans="1:8" ht="12.75">
      <c r="A60" s="343" t="s">
        <v>70</v>
      </c>
      <c r="B60" s="343"/>
      <c r="C60" s="29">
        <v>4191.171015622344</v>
      </c>
      <c r="D60" s="29">
        <v>6010.840593986798</v>
      </c>
      <c r="E60" s="29">
        <v>90</v>
      </c>
      <c r="F60" s="31">
        <v>97.49</v>
      </c>
      <c r="G60" s="29">
        <v>55</v>
      </c>
      <c r="H60" s="29">
        <v>0</v>
      </c>
    </row>
    <row r="61" spans="1:8" ht="12.75">
      <c r="A61" s="343" t="s">
        <v>71</v>
      </c>
      <c r="B61" s="343"/>
      <c r="C61" s="29">
        <v>3329.4865767634856</v>
      </c>
      <c r="D61" s="29">
        <v>2269.808978476256</v>
      </c>
      <c r="E61" s="29">
        <v>80</v>
      </c>
      <c r="F61" s="31">
        <v>100.57</v>
      </c>
      <c r="G61" s="29">
        <v>57</v>
      </c>
      <c r="H61" s="29">
        <v>54507</v>
      </c>
    </row>
    <row r="62" spans="1:8" ht="12.75">
      <c r="A62" s="343" t="s">
        <v>74</v>
      </c>
      <c r="B62" s="343"/>
      <c r="C62" s="29">
        <v>4455.547776259017</v>
      </c>
      <c r="D62" s="29">
        <v>4698.118618747485</v>
      </c>
      <c r="E62" s="29">
        <v>75</v>
      </c>
      <c r="F62" s="31">
        <v>109.75</v>
      </c>
      <c r="G62" s="29">
        <v>63</v>
      </c>
      <c r="H62" s="29">
        <v>-3651632</v>
      </c>
    </row>
    <row r="63" spans="1:8" ht="12.75">
      <c r="A63" s="343" t="s">
        <v>76</v>
      </c>
      <c r="B63" s="343"/>
      <c r="C63" s="29">
        <v>3100.071700904612</v>
      </c>
      <c r="D63" s="29">
        <v>2009.7640157480312</v>
      </c>
      <c r="E63" s="29">
        <v>90</v>
      </c>
      <c r="F63" s="31">
        <v>87.49</v>
      </c>
      <c r="G63" s="29">
        <v>48</v>
      </c>
      <c r="H63" s="29">
        <v>707854</v>
      </c>
    </row>
    <row r="64" spans="1:8" ht="12.75">
      <c r="A64" s="343" t="s">
        <v>79</v>
      </c>
      <c r="B64" s="343"/>
      <c r="C64" s="29">
        <v>4329.322810675563</v>
      </c>
      <c r="D64" s="29">
        <v>895.2705623678645</v>
      </c>
      <c r="E64" s="29">
        <v>75</v>
      </c>
      <c r="F64" s="31">
        <v>93.89</v>
      </c>
      <c r="G64" s="29">
        <v>53</v>
      </c>
      <c r="H64" s="29">
        <v>0</v>
      </c>
    </row>
    <row r="65" spans="1:8" ht="12.75">
      <c r="A65" s="343" t="s">
        <v>81</v>
      </c>
      <c r="B65" s="343"/>
      <c r="C65" s="29">
        <v>2897.4419015289304</v>
      </c>
      <c r="D65" s="29">
        <v>3324.9054910202512</v>
      </c>
      <c r="E65" s="29">
        <v>85</v>
      </c>
      <c r="F65" s="31">
        <v>79.81</v>
      </c>
      <c r="G65" s="29">
        <v>43</v>
      </c>
      <c r="H65" s="29">
        <v>400015</v>
      </c>
    </row>
    <row r="66" spans="1:8" ht="12.75">
      <c r="A66" s="343" t="s">
        <v>83</v>
      </c>
      <c r="B66" s="343"/>
      <c r="C66" s="29">
        <v>4988.03474529933</v>
      </c>
      <c r="D66" s="29">
        <v>2706.814256932408</v>
      </c>
      <c r="E66" s="29">
        <v>65</v>
      </c>
      <c r="F66" s="31">
        <v>112.09</v>
      </c>
      <c r="G66" s="29">
        <v>65</v>
      </c>
      <c r="H66" s="29">
        <v>-147880</v>
      </c>
    </row>
    <row r="67" spans="1:8" ht="12.75">
      <c r="A67" s="344" t="s">
        <v>85</v>
      </c>
      <c r="B67" s="344"/>
      <c r="C67" s="37">
        <v>3523.994978220062</v>
      </c>
      <c r="D67" s="37">
        <v>2397.536251847472</v>
      </c>
      <c r="E67" s="37">
        <v>90</v>
      </c>
      <c r="F67" s="39">
        <v>86.54</v>
      </c>
      <c r="G67" s="37">
        <v>48</v>
      </c>
      <c r="H67" s="37">
        <v>313436</v>
      </c>
    </row>
    <row r="68" spans="1:8" ht="12.75">
      <c r="A68" s="347"/>
      <c r="B68" s="347"/>
      <c r="C68" s="34"/>
      <c r="D68" s="34"/>
      <c r="E68" s="34"/>
      <c r="F68" s="34"/>
      <c r="G68" s="34"/>
      <c r="H68" s="34"/>
    </row>
    <row r="69" spans="1:8" ht="12.75">
      <c r="A69" s="342" t="s">
        <v>86</v>
      </c>
      <c r="B69" s="342"/>
      <c r="C69" s="25">
        <v>5340.961237366865</v>
      </c>
      <c r="D69" s="25">
        <v>5650.910352622419</v>
      </c>
      <c r="E69" s="25" t="s">
        <v>19</v>
      </c>
      <c r="F69" s="25" t="s">
        <v>19</v>
      </c>
      <c r="G69" s="25" t="s">
        <v>19</v>
      </c>
      <c r="H69" s="25">
        <v>-45771369</v>
      </c>
    </row>
    <row r="70" spans="1:8" ht="12.75">
      <c r="A70" s="343" t="s">
        <v>795</v>
      </c>
      <c r="B70" s="343"/>
      <c r="C70" s="29">
        <v>3239.308930376051</v>
      </c>
      <c r="D70" s="29">
        <v>3937.407316964287</v>
      </c>
      <c r="E70" s="29">
        <v>82</v>
      </c>
      <c r="F70" s="31">
        <v>94.34</v>
      </c>
      <c r="G70" s="29">
        <v>53</v>
      </c>
      <c r="H70" s="29">
        <v>169116</v>
      </c>
    </row>
    <row r="71" spans="1:8" ht="12.75">
      <c r="A71" s="343" t="s">
        <v>796</v>
      </c>
      <c r="B71" s="343"/>
      <c r="C71" s="29">
        <v>2776.478889674682</v>
      </c>
      <c r="D71" s="29">
        <v>5592.610918149467</v>
      </c>
      <c r="E71" s="29">
        <v>95</v>
      </c>
      <c r="F71" s="31">
        <v>69.26</v>
      </c>
      <c r="G71" s="29">
        <v>36</v>
      </c>
      <c r="H71" s="29">
        <v>904480</v>
      </c>
    </row>
    <row r="72" spans="1:8" ht="12.75">
      <c r="A72" s="343" t="s">
        <v>89</v>
      </c>
      <c r="B72" s="343"/>
      <c r="C72" s="29">
        <v>2764.100760869565</v>
      </c>
      <c r="D72" s="29">
        <v>4597.846053333335</v>
      </c>
      <c r="E72" s="29">
        <v>95</v>
      </c>
      <c r="F72" s="31">
        <v>75.2</v>
      </c>
      <c r="G72" s="29">
        <v>40</v>
      </c>
      <c r="H72" s="29">
        <v>69039</v>
      </c>
    </row>
    <row r="73" spans="1:8" ht="12.75">
      <c r="A73" s="343" t="s">
        <v>90</v>
      </c>
      <c r="B73" s="343"/>
      <c r="C73" s="29">
        <v>2794.1255008466132</v>
      </c>
      <c r="D73" s="29">
        <v>3660.836824925816</v>
      </c>
      <c r="E73" s="29">
        <v>95</v>
      </c>
      <c r="F73" s="31">
        <v>69.39</v>
      </c>
      <c r="G73" s="29">
        <v>36</v>
      </c>
      <c r="H73" s="29">
        <v>725466</v>
      </c>
    </row>
    <row r="74" spans="1:8" ht="12.75">
      <c r="A74" s="343" t="s">
        <v>91</v>
      </c>
      <c r="B74" s="343"/>
      <c r="C74" s="29">
        <v>2533.5211475409833</v>
      </c>
      <c r="D74" s="29">
        <v>4475.304257425742</v>
      </c>
      <c r="E74" s="29">
        <v>100</v>
      </c>
      <c r="F74" s="31">
        <v>70</v>
      </c>
      <c r="G74" s="29">
        <v>37</v>
      </c>
      <c r="H74" s="29">
        <v>167118</v>
      </c>
    </row>
    <row r="75" spans="1:8" ht="12.75">
      <c r="A75" s="343" t="s">
        <v>797</v>
      </c>
      <c r="B75" s="343"/>
      <c r="C75" s="29">
        <v>4181.886010165184</v>
      </c>
      <c r="D75" s="29">
        <v>3694.9763813229547</v>
      </c>
      <c r="E75" s="29">
        <v>85</v>
      </c>
      <c r="F75" s="31">
        <v>95.4</v>
      </c>
      <c r="G75" s="29">
        <v>54</v>
      </c>
      <c r="H75" s="29">
        <v>6385</v>
      </c>
    </row>
    <row r="76" spans="1:8" ht="12.75">
      <c r="A76" s="343" t="s">
        <v>94</v>
      </c>
      <c r="B76" s="343"/>
      <c r="C76" s="29">
        <v>2638.4649223602482</v>
      </c>
      <c r="D76" s="29">
        <v>1824.1466403785482</v>
      </c>
      <c r="E76" s="29">
        <v>100</v>
      </c>
      <c r="F76" s="31">
        <v>66.82</v>
      </c>
      <c r="G76" s="29">
        <v>35</v>
      </c>
      <c r="H76" s="29">
        <v>557624</v>
      </c>
    </row>
    <row r="77" spans="1:8" ht="12.75">
      <c r="A77" s="343" t="s">
        <v>96</v>
      </c>
      <c r="B77" s="343"/>
      <c r="C77" s="29">
        <v>8476.737478889729</v>
      </c>
      <c r="D77" s="29">
        <v>-672.9970003777865</v>
      </c>
      <c r="E77" s="29">
        <v>59</v>
      </c>
      <c r="F77" s="31">
        <v>159.61</v>
      </c>
      <c r="G77" s="29">
        <v>70</v>
      </c>
      <c r="H77" s="29">
        <v>-3884071</v>
      </c>
    </row>
    <row r="78" spans="1:8" ht="12.75">
      <c r="A78" s="343" t="s">
        <v>98</v>
      </c>
      <c r="B78" s="343"/>
      <c r="C78" s="29">
        <v>6249.180475138121</v>
      </c>
      <c r="D78" s="29">
        <v>7746.486209503239</v>
      </c>
      <c r="E78" s="29">
        <v>69</v>
      </c>
      <c r="F78" s="31">
        <v>126.9</v>
      </c>
      <c r="G78" s="29">
        <v>70</v>
      </c>
      <c r="H78" s="29">
        <v>-344164</v>
      </c>
    </row>
    <row r="79" spans="1:8" ht="12.75">
      <c r="A79" s="343" t="s">
        <v>837</v>
      </c>
      <c r="B79" s="343"/>
      <c r="C79" s="29">
        <v>3909.738505050505</v>
      </c>
      <c r="D79" s="29">
        <v>654.3530721649488</v>
      </c>
      <c r="E79" s="29">
        <v>87</v>
      </c>
      <c r="F79" s="31">
        <v>88.43</v>
      </c>
      <c r="G79" s="29">
        <v>49</v>
      </c>
      <c r="H79" s="29">
        <v>11857</v>
      </c>
    </row>
    <row r="80" spans="1:8" ht="12.75">
      <c r="A80" s="343" t="s">
        <v>101</v>
      </c>
      <c r="B80" s="343"/>
      <c r="C80" s="29">
        <v>3009.962477876106</v>
      </c>
      <c r="D80" s="29">
        <v>6440.256306532663</v>
      </c>
      <c r="E80" s="29">
        <v>95</v>
      </c>
      <c r="F80" s="31">
        <v>88.05</v>
      </c>
      <c r="G80" s="29">
        <v>49</v>
      </c>
      <c r="H80" s="29">
        <v>69096</v>
      </c>
    </row>
    <row r="81" spans="1:8" ht="12.75">
      <c r="A81" s="343" t="s">
        <v>102</v>
      </c>
      <c r="B81" s="343"/>
      <c r="C81" s="29">
        <v>13210.502480263158</v>
      </c>
      <c r="D81" s="29">
        <v>-14231.287266091571</v>
      </c>
      <c r="E81" s="29">
        <v>53</v>
      </c>
      <c r="F81" s="31">
        <v>374.83</v>
      </c>
      <c r="G81" s="29">
        <v>70</v>
      </c>
      <c r="H81" s="29">
        <v>-8577006</v>
      </c>
    </row>
    <row r="82" spans="1:8" ht="12.75">
      <c r="A82" s="343" t="s">
        <v>105</v>
      </c>
      <c r="B82" s="343"/>
      <c r="C82" s="29">
        <v>3419.3656247053277</v>
      </c>
      <c r="D82" s="29">
        <v>2527.025765595463</v>
      </c>
      <c r="E82" s="29">
        <v>78</v>
      </c>
      <c r="F82" s="31">
        <v>93.99</v>
      </c>
      <c r="G82" s="29">
        <v>53</v>
      </c>
      <c r="H82" s="29">
        <v>116572</v>
      </c>
    </row>
    <row r="83" spans="1:8" ht="12.75">
      <c r="A83" s="343" t="s">
        <v>106</v>
      </c>
      <c r="B83" s="343"/>
      <c r="C83" s="29">
        <v>2965.6052605103746</v>
      </c>
      <c r="D83" s="29">
        <v>4772.482376876877</v>
      </c>
      <c r="E83" s="29">
        <v>95</v>
      </c>
      <c r="F83" s="31">
        <v>74.76</v>
      </c>
      <c r="G83" s="29">
        <v>40</v>
      </c>
      <c r="H83" s="29">
        <v>3498218</v>
      </c>
    </row>
    <row r="84" spans="1:8" ht="12.75">
      <c r="A84" s="343" t="s">
        <v>110</v>
      </c>
      <c r="B84" s="343"/>
      <c r="C84" s="29">
        <v>2812.6164291320033</v>
      </c>
      <c r="D84" s="29">
        <v>2916.671133949192</v>
      </c>
      <c r="E84" s="29">
        <v>85</v>
      </c>
      <c r="F84" s="31">
        <v>89.5</v>
      </c>
      <c r="G84" s="29">
        <v>50</v>
      </c>
      <c r="H84" s="29">
        <v>417934</v>
      </c>
    </row>
    <row r="85" spans="1:8" ht="12.75">
      <c r="A85" s="343" t="s">
        <v>798</v>
      </c>
      <c r="B85" s="343"/>
      <c r="C85" s="29">
        <v>8442.063530358677</v>
      </c>
      <c r="D85" s="29">
        <v>3822.7078232539193</v>
      </c>
      <c r="E85" s="29">
        <v>65</v>
      </c>
      <c r="F85" s="31">
        <v>169.27</v>
      </c>
      <c r="G85" s="29">
        <v>70</v>
      </c>
      <c r="H85" s="29">
        <v>-5121431</v>
      </c>
    </row>
    <row r="86" spans="1:8" ht="12.75">
      <c r="A86" s="343" t="s">
        <v>799</v>
      </c>
      <c r="B86" s="343"/>
      <c r="C86" s="29">
        <v>4800.48342774844</v>
      </c>
      <c r="D86" s="29">
        <v>5483.5161663385825</v>
      </c>
      <c r="E86" s="29">
        <v>75</v>
      </c>
      <c r="F86" s="31">
        <v>129.53</v>
      </c>
      <c r="G86" s="29">
        <v>70</v>
      </c>
      <c r="H86" s="29">
        <v>-485562</v>
      </c>
    </row>
    <row r="87" spans="1:8" ht="12.75">
      <c r="A87" s="343" t="s">
        <v>116</v>
      </c>
      <c r="B87" s="343"/>
      <c r="C87" s="29">
        <v>3688.7878857142855</v>
      </c>
      <c r="D87" s="29">
        <v>-1154.1291217798591</v>
      </c>
      <c r="E87" s="29">
        <v>80</v>
      </c>
      <c r="F87" s="31">
        <v>85.03</v>
      </c>
      <c r="G87" s="29">
        <v>47</v>
      </c>
      <c r="H87" s="29">
        <v>-11391</v>
      </c>
    </row>
    <row r="88" spans="1:8" ht="12.75">
      <c r="A88" s="343" t="s">
        <v>800</v>
      </c>
      <c r="B88" s="343"/>
      <c r="C88" s="29">
        <v>5318.296342899191</v>
      </c>
      <c r="D88" s="29">
        <v>1037.818377793801</v>
      </c>
      <c r="E88" s="29">
        <v>65</v>
      </c>
      <c r="F88" s="31">
        <v>126.74</v>
      </c>
      <c r="G88" s="29">
        <v>70</v>
      </c>
      <c r="H88" s="29">
        <v>-374308</v>
      </c>
    </row>
    <row r="89" spans="1:8" ht="12.75">
      <c r="A89" s="343" t="s">
        <v>118</v>
      </c>
      <c r="B89" s="343"/>
      <c r="C89" s="29">
        <v>2820.542307692308</v>
      </c>
      <c r="D89" s="29">
        <v>5233.405588235295</v>
      </c>
      <c r="E89" s="29">
        <v>90</v>
      </c>
      <c r="F89" s="31">
        <v>73.71</v>
      </c>
      <c r="G89" s="29">
        <v>39</v>
      </c>
      <c r="H89" s="29">
        <v>350421</v>
      </c>
    </row>
    <row r="90" spans="1:8" ht="12.75">
      <c r="A90" s="343" t="s">
        <v>119</v>
      </c>
      <c r="B90" s="343"/>
      <c r="C90" s="29">
        <v>6723.127946768061</v>
      </c>
      <c r="D90" s="29">
        <v>5117.68578640777</v>
      </c>
      <c r="E90" s="29">
        <v>75</v>
      </c>
      <c r="F90" s="31">
        <v>123.06</v>
      </c>
      <c r="G90" s="29">
        <v>70</v>
      </c>
      <c r="H90" s="29">
        <v>-211951</v>
      </c>
    </row>
    <row r="91" spans="1:8" ht="12.75">
      <c r="A91" s="343" t="s">
        <v>801</v>
      </c>
      <c r="B91" s="343"/>
      <c r="C91" s="29">
        <v>3816.0845342571206</v>
      </c>
      <c r="D91" s="29">
        <v>4046.5968357305073</v>
      </c>
      <c r="E91" s="29">
        <v>80</v>
      </c>
      <c r="F91" s="31">
        <v>107.53</v>
      </c>
      <c r="G91" s="29">
        <v>62</v>
      </c>
      <c r="H91" s="29">
        <v>0</v>
      </c>
    </row>
    <row r="92" spans="1:8" ht="12.75">
      <c r="A92" s="343" t="s">
        <v>122</v>
      </c>
      <c r="B92" s="343"/>
      <c r="C92" s="29">
        <v>2874.692674910084</v>
      </c>
      <c r="D92" s="29">
        <v>2220.724730337079</v>
      </c>
      <c r="E92" s="29">
        <v>90</v>
      </c>
      <c r="F92" s="31">
        <v>82.56</v>
      </c>
      <c r="G92" s="29">
        <v>45</v>
      </c>
      <c r="H92" s="29">
        <v>256102</v>
      </c>
    </row>
    <row r="93" spans="1:8" ht="12.75">
      <c r="A93" s="343" t="s">
        <v>124</v>
      </c>
      <c r="B93" s="343"/>
      <c r="C93" s="29">
        <v>6182.3394995071485</v>
      </c>
      <c r="D93" s="29">
        <v>9911.36856915614</v>
      </c>
      <c r="E93" s="29">
        <v>78</v>
      </c>
      <c r="F93" s="31">
        <v>130.16</v>
      </c>
      <c r="G93" s="29">
        <v>70</v>
      </c>
      <c r="H93" s="29">
        <v>-24567519</v>
      </c>
    </row>
    <row r="94" spans="1:8" ht="12.75">
      <c r="A94" s="343" t="s">
        <v>863</v>
      </c>
      <c r="B94" s="343"/>
      <c r="C94" s="29">
        <v>3514.8679936010035</v>
      </c>
      <c r="D94" s="29">
        <v>314.53879900435714</v>
      </c>
      <c r="E94" s="29">
        <v>75</v>
      </c>
      <c r="F94" s="31">
        <v>97.95</v>
      </c>
      <c r="G94" s="29">
        <v>55</v>
      </c>
      <c r="H94" s="29">
        <v>0</v>
      </c>
    </row>
    <row r="95" spans="1:8" ht="12.75">
      <c r="A95" s="343" t="s">
        <v>802</v>
      </c>
      <c r="B95" s="343"/>
      <c r="C95" s="29">
        <v>10515.70778638088</v>
      </c>
      <c r="D95" s="29">
        <v>-6156.071195814648</v>
      </c>
      <c r="E95" s="29">
        <v>65</v>
      </c>
      <c r="F95" s="31">
        <v>208.35</v>
      </c>
      <c r="G95" s="29">
        <v>70</v>
      </c>
      <c r="H95" s="29">
        <v>-3571103</v>
      </c>
    </row>
    <row r="96" spans="1:8" ht="12.75">
      <c r="A96" s="343" t="s">
        <v>127</v>
      </c>
      <c r="B96" s="343"/>
      <c r="C96" s="29">
        <v>4356.7342892319275</v>
      </c>
      <c r="D96" s="29">
        <v>3312.9124304538805</v>
      </c>
      <c r="E96" s="29">
        <v>85</v>
      </c>
      <c r="F96" s="31">
        <v>105.43</v>
      </c>
      <c r="G96" s="29">
        <v>60</v>
      </c>
      <c r="H96" s="29">
        <v>-21088</v>
      </c>
    </row>
    <row r="97" spans="1:8" ht="12.75">
      <c r="A97" s="343" t="s">
        <v>128</v>
      </c>
      <c r="B97" s="343"/>
      <c r="C97" s="29">
        <v>4493.800395480226</v>
      </c>
      <c r="D97" s="29">
        <v>6677.499948947033</v>
      </c>
      <c r="E97" s="29">
        <v>80</v>
      </c>
      <c r="F97" s="31">
        <v>119.7</v>
      </c>
      <c r="G97" s="29">
        <v>70</v>
      </c>
      <c r="H97" s="29">
        <v>-401638</v>
      </c>
    </row>
    <row r="98" spans="1:8" ht="12.75">
      <c r="A98" s="343" t="s">
        <v>129</v>
      </c>
      <c r="B98" s="343"/>
      <c r="C98" s="29">
        <v>3697.945166273164</v>
      </c>
      <c r="D98" s="29">
        <v>1906.3633771626294</v>
      </c>
      <c r="E98" s="29">
        <v>85</v>
      </c>
      <c r="F98" s="31">
        <v>90.25</v>
      </c>
      <c r="G98" s="29">
        <v>50</v>
      </c>
      <c r="H98" s="29">
        <v>115161</v>
      </c>
    </row>
    <row r="99" spans="1:8" ht="12.75">
      <c r="A99" s="343" t="s">
        <v>130</v>
      </c>
      <c r="B99" s="343"/>
      <c r="C99" s="29">
        <v>4427.693682973422</v>
      </c>
      <c r="D99" s="29">
        <v>4733.3073237885465</v>
      </c>
      <c r="E99" s="29">
        <v>75</v>
      </c>
      <c r="F99" s="31">
        <v>107.22</v>
      </c>
      <c r="G99" s="29">
        <v>61</v>
      </c>
      <c r="H99" s="29">
        <v>-27537</v>
      </c>
    </row>
    <row r="100" spans="1:8" ht="12.75">
      <c r="A100" s="343" t="s">
        <v>803</v>
      </c>
      <c r="B100" s="343"/>
      <c r="C100" s="29">
        <v>5956.7592072727275</v>
      </c>
      <c r="D100" s="29">
        <v>5169.033082595871</v>
      </c>
      <c r="E100" s="29">
        <v>60</v>
      </c>
      <c r="F100" s="31">
        <v>122.26</v>
      </c>
      <c r="G100" s="29">
        <v>70</v>
      </c>
      <c r="H100" s="29">
        <v>-760162</v>
      </c>
    </row>
    <row r="101" spans="1:8" ht="12.75">
      <c r="A101" s="343" t="s">
        <v>132</v>
      </c>
      <c r="B101" s="343"/>
      <c r="C101" s="29">
        <v>2550.531201298701</v>
      </c>
      <c r="D101" s="29">
        <v>5967.249549839228</v>
      </c>
      <c r="E101" s="29">
        <v>100</v>
      </c>
      <c r="F101" s="31">
        <v>65.4</v>
      </c>
      <c r="G101" s="29">
        <v>34</v>
      </c>
      <c r="H101" s="29">
        <v>331879</v>
      </c>
    </row>
    <row r="102" spans="1:8" ht="12.75">
      <c r="A102" s="343" t="s">
        <v>622</v>
      </c>
      <c r="B102" s="343"/>
      <c r="C102" s="29">
        <v>2763.0062277121374</v>
      </c>
      <c r="D102" s="29">
        <v>1554.994840071079</v>
      </c>
      <c r="E102" s="29">
        <v>90</v>
      </c>
      <c r="F102" s="31">
        <v>75.27</v>
      </c>
      <c r="G102" s="29">
        <v>40</v>
      </c>
      <c r="H102" s="29">
        <v>2000829</v>
      </c>
    </row>
    <row r="103" spans="1:8" ht="12.75">
      <c r="A103" s="343" t="s">
        <v>824</v>
      </c>
      <c r="B103" s="343"/>
      <c r="C103" s="29">
        <v>3984.0401450892855</v>
      </c>
      <c r="D103" s="29">
        <v>1584.396195286195</v>
      </c>
      <c r="E103" s="29">
        <v>80</v>
      </c>
      <c r="F103" s="31">
        <v>89.18</v>
      </c>
      <c r="G103" s="29">
        <v>49</v>
      </c>
      <c r="H103" s="29">
        <v>1013</v>
      </c>
    </row>
    <row r="104" spans="1:8" ht="12.75">
      <c r="A104" s="343" t="s">
        <v>134</v>
      </c>
      <c r="B104" s="343"/>
      <c r="C104" s="29">
        <v>9525.139695364238</v>
      </c>
      <c r="D104" s="29">
        <v>-5243.790855172415</v>
      </c>
      <c r="E104" s="29">
        <v>80</v>
      </c>
      <c r="F104" s="31">
        <v>151.76</v>
      </c>
      <c r="G104" s="29">
        <v>70</v>
      </c>
      <c r="H104" s="29">
        <v>-615636</v>
      </c>
    </row>
    <row r="105" spans="1:8" ht="12.75">
      <c r="A105" s="343" t="s">
        <v>135</v>
      </c>
      <c r="B105" s="343"/>
      <c r="C105" s="29">
        <v>5182.5925</v>
      </c>
      <c r="D105" s="29">
        <v>2746.701995073891</v>
      </c>
      <c r="E105" s="29">
        <v>75</v>
      </c>
      <c r="F105" s="31">
        <v>112.88</v>
      </c>
      <c r="G105" s="29">
        <v>65</v>
      </c>
      <c r="H105" s="29">
        <v>-213375</v>
      </c>
    </row>
    <row r="106" spans="1:8" ht="12.75">
      <c r="A106" s="343" t="s">
        <v>136</v>
      </c>
      <c r="B106" s="343"/>
      <c r="C106" s="29">
        <v>4016.944410876133</v>
      </c>
      <c r="D106" s="29">
        <v>2690.9024290220827</v>
      </c>
      <c r="E106" s="29">
        <v>90</v>
      </c>
      <c r="F106" s="31">
        <v>88.87</v>
      </c>
      <c r="G106" s="29">
        <v>49</v>
      </c>
      <c r="H106" s="29">
        <v>0</v>
      </c>
    </row>
    <row r="107" spans="1:8" ht="12.75">
      <c r="A107" s="343" t="s">
        <v>137</v>
      </c>
      <c r="B107" s="343"/>
      <c r="C107" s="29">
        <v>2560.4328706998817</v>
      </c>
      <c r="D107" s="29">
        <v>1545.539191797346</v>
      </c>
      <c r="E107" s="29">
        <v>95</v>
      </c>
      <c r="F107" s="31">
        <v>70.79</v>
      </c>
      <c r="G107" s="29">
        <v>37</v>
      </c>
      <c r="H107" s="29">
        <v>545267</v>
      </c>
    </row>
    <row r="108" spans="1:8" ht="12.75">
      <c r="A108" s="343" t="s">
        <v>138</v>
      </c>
      <c r="B108" s="343"/>
      <c r="C108" s="29">
        <v>4419.190989563438</v>
      </c>
      <c r="D108" s="29">
        <v>3118.3627192386134</v>
      </c>
      <c r="E108" s="29">
        <v>75</v>
      </c>
      <c r="F108" s="31">
        <v>114.26</v>
      </c>
      <c r="G108" s="29">
        <v>66</v>
      </c>
      <c r="H108" s="29">
        <v>-37366</v>
      </c>
    </row>
    <row r="109" spans="1:8" ht="12.75">
      <c r="A109" s="343" t="s">
        <v>139</v>
      </c>
      <c r="B109" s="343"/>
      <c r="C109" s="29">
        <v>8838.421353564547</v>
      </c>
      <c r="D109" s="29">
        <v>888.1939695945938</v>
      </c>
      <c r="E109" s="29">
        <v>65</v>
      </c>
      <c r="F109" s="31">
        <v>192.5</v>
      </c>
      <c r="G109" s="29">
        <v>70</v>
      </c>
      <c r="H109" s="29">
        <v>-5574549</v>
      </c>
    </row>
    <row r="110" spans="1:8" ht="12.75">
      <c r="A110" s="343" t="s">
        <v>140</v>
      </c>
      <c r="B110" s="343"/>
      <c r="C110" s="29">
        <v>3010.939495753715</v>
      </c>
      <c r="D110" s="29">
        <v>3025.5107358390683</v>
      </c>
      <c r="E110" s="29">
        <v>85</v>
      </c>
      <c r="F110" s="31">
        <v>101.69</v>
      </c>
      <c r="G110" s="29">
        <v>58</v>
      </c>
      <c r="H110" s="29">
        <v>93811</v>
      </c>
    </row>
    <row r="111" spans="1:8" ht="12.75">
      <c r="A111" s="343" t="s">
        <v>141</v>
      </c>
      <c r="B111" s="343"/>
      <c r="C111" s="29">
        <v>2887.263505535055</v>
      </c>
      <c r="D111" s="29">
        <v>2626.691408805032</v>
      </c>
      <c r="E111" s="29">
        <v>90</v>
      </c>
      <c r="F111" s="31">
        <v>76.57</v>
      </c>
      <c r="G111" s="29">
        <v>41</v>
      </c>
      <c r="H111" s="29">
        <v>112811</v>
      </c>
    </row>
    <row r="112" spans="1:8" ht="12.75">
      <c r="A112" s="343" t="s">
        <v>142</v>
      </c>
      <c r="B112" s="343"/>
      <c r="C112" s="29">
        <v>7500.624367245658</v>
      </c>
      <c r="D112" s="29">
        <v>-1433.283424050633</v>
      </c>
      <c r="E112" s="29">
        <v>58</v>
      </c>
      <c r="F112" s="31">
        <v>153.6</v>
      </c>
      <c r="G112" s="29">
        <v>70</v>
      </c>
      <c r="H112" s="29">
        <v>-1257931</v>
      </c>
    </row>
    <row r="113" spans="1:8" ht="12.75">
      <c r="A113" s="343" t="s">
        <v>143</v>
      </c>
      <c r="B113" s="343"/>
      <c r="C113" s="29">
        <v>2798.345286123033</v>
      </c>
      <c r="D113" s="29">
        <v>2396.8124193548383</v>
      </c>
      <c r="E113" s="29">
        <v>95</v>
      </c>
      <c r="F113" s="31">
        <v>84.22</v>
      </c>
      <c r="G113" s="29">
        <v>46</v>
      </c>
      <c r="H113" s="29">
        <v>220165</v>
      </c>
    </row>
    <row r="114" spans="1:8" ht="12.75">
      <c r="A114" s="343" t="s">
        <v>145</v>
      </c>
      <c r="B114" s="343"/>
      <c r="C114" s="29">
        <v>3241.3311031175062</v>
      </c>
      <c r="D114" s="29">
        <v>2376.926491646777</v>
      </c>
      <c r="E114" s="29">
        <v>80</v>
      </c>
      <c r="F114" s="31">
        <v>84.49</v>
      </c>
      <c r="G114" s="29">
        <v>46</v>
      </c>
      <c r="H114" s="29">
        <v>23280</v>
      </c>
    </row>
    <row r="115" spans="1:8" ht="12.75">
      <c r="A115" s="343" t="s">
        <v>146</v>
      </c>
      <c r="B115" s="343"/>
      <c r="C115" s="29">
        <v>4506.270690280289</v>
      </c>
      <c r="D115" s="29">
        <v>3196.0258834080714</v>
      </c>
      <c r="E115" s="29">
        <v>75</v>
      </c>
      <c r="F115" s="31">
        <v>116.26</v>
      </c>
      <c r="G115" s="29">
        <v>68</v>
      </c>
      <c r="H115" s="29">
        <v>-32269</v>
      </c>
    </row>
    <row r="116" spans="1:8" ht="12.75">
      <c r="A116" s="343" t="s">
        <v>147</v>
      </c>
      <c r="B116" s="343"/>
      <c r="C116" s="29">
        <v>2547.67119487909</v>
      </c>
      <c r="D116" s="29">
        <v>1103.672023460411</v>
      </c>
      <c r="E116" s="29">
        <v>90</v>
      </c>
      <c r="F116" s="31">
        <v>70.23</v>
      </c>
      <c r="G116" s="29">
        <v>37</v>
      </c>
      <c r="H116" s="29">
        <v>445355</v>
      </c>
    </row>
    <row r="117" spans="1:8" ht="12.75">
      <c r="A117" s="343" t="s">
        <v>804</v>
      </c>
      <c r="B117" s="343"/>
      <c r="C117" s="29">
        <v>6159.067627593943</v>
      </c>
      <c r="D117" s="29">
        <v>1131.7684373243394</v>
      </c>
      <c r="E117" s="29">
        <v>64</v>
      </c>
      <c r="F117" s="31">
        <v>131.78</v>
      </c>
      <c r="G117" s="29">
        <v>70</v>
      </c>
      <c r="H117" s="29">
        <v>-732526</v>
      </c>
    </row>
    <row r="118" spans="1:8" ht="12.75">
      <c r="A118" s="343" t="s">
        <v>151</v>
      </c>
      <c r="B118" s="343"/>
      <c r="C118" s="29">
        <v>2923.0870808871496</v>
      </c>
      <c r="D118" s="29">
        <v>-450.036583688175</v>
      </c>
      <c r="E118" s="29">
        <v>85</v>
      </c>
      <c r="F118" s="31">
        <v>85.17</v>
      </c>
      <c r="G118" s="29">
        <v>47</v>
      </c>
      <c r="H118" s="29">
        <v>577629</v>
      </c>
    </row>
    <row r="119" spans="1:8" ht="12.75">
      <c r="A119" s="343" t="s">
        <v>805</v>
      </c>
      <c r="B119" s="343"/>
      <c r="C119" s="29">
        <v>4007.924948453608</v>
      </c>
      <c r="D119" s="29">
        <v>5348.401749571184</v>
      </c>
      <c r="E119" s="29">
        <v>80</v>
      </c>
      <c r="F119" s="31">
        <v>109.38</v>
      </c>
      <c r="G119" s="29">
        <v>63</v>
      </c>
      <c r="H119" s="29">
        <v>-65652</v>
      </c>
    </row>
    <row r="120" spans="1:8" ht="12.75">
      <c r="A120" s="343" t="s">
        <v>806</v>
      </c>
      <c r="B120" s="343"/>
      <c r="C120" s="29">
        <v>4323.932706062911</v>
      </c>
      <c r="D120" s="29">
        <v>1882.8866923472017</v>
      </c>
      <c r="E120" s="29">
        <v>70</v>
      </c>
      <c r="F120" s="31">
        <v>109.41</v>
      </c>
      <c r="G120" s="29">
        <v>63</v>
      </c>
      <c r="H120" s="29">
        <v>-184204</v>
      </c>
    </row>
    <row r="121" spans="1:8" ht="12.75">
      <c r="A121" s="349" t="s">
        <v>155</v>
      </c>
      <c r="B121" s="349"/>
      <c r="C121" s="37">
        <v>8830.05835078534</v>
      </c>
      <c r="D121" s="37">
        <v>11791.456099476438</v>
      </c>
      <c r="E121" s="37">
        <v>70</v>
      </c>
      <c r="F121" s="39">
        <v>184.87</v>
      </c>
      <c r="G121" s="37">
        <v>70</v>
      </c>
      <c r="H121" s="37">
        <v>-485558</v>
      </c>
    </row>
    <row r="122" spans="1:8" ht="12.75">
      <c r="A122" s="347"/>
      <c r="B122" s="347"/>
      <c r="C122" s="34"/>
      <c r="D122" s="34"/>
      <c r="E122" s="34"/>
      <c r="F122" s="34"/>
      <c r="G122" s="34"/>
      <c r="H122" s="34"/>
    </row>
    <row r="123" spans="1:8" ht="12.75">
      <c r="A123" s="342" t="s">
        <v>157</v>
      </c>
      <c r="B123" s="342"/>
      <c r="C123" s="25">
        <v>3422.1864634667627</v>
      </c>
      <c r="D123" s="25">
        <v>4166.188690494748</v>
      </c>
      <c r="E123" s="25" t="s">
        <v>19</v>
      </c>
      <c r="F123" s="25" t="s">
        <v>19</v>
      </c>
      <c r="G123" s="25" t="s">
        <v>19</v>
      </c>
      <c r="H123" s="25">
        <v>7550735</v>
      </c>
    </row>
    <row r="124" spans="1:8" ht="12.75">
      <c r="A124" s="343" t="s">
        <v>158</v>
      </c>
      <c r="B124" s="343"/>
      <c r="C124" s="29">
        <v>5240.530197062874</v>
      </c>
      <c r="D124" s="29">
        <v>2197.7186881098655</v>
      </c>
      <c r="E124" s="29">
        <v>75</v>
      </c>
      <c r="F124" s="31">
        <v>122.89</v>
      </c>
      <c r="G124" s="29">
        <v>70</v>
      </c>
      <c r="H124" s="29">
        <v>-1527779</v>
      </c>
    </row>
    <row r="125" spans="1:8" ht="12.75">
      <c r="A125" s="343" t="s">
        <v>160</v>
      </c>
      <c r="B125" s="343"/>
      <c r="C125" s="29">
        <v>3224.188228571428</v>
      </c>
      <c r="D125" s="29">
        <v>24207.722</v>
      </c>
      <c r="E125" s="29">
        <v>100</v>
      </c>
      <c r="F125" s="31">
        <v>64.93</v>
      </c>
      <c r="G125" s="29">
        <v>33</v>
      </c>
      <c r="H125" s="29">
        <v>182150</v>
      </c>
    </row>
    <row r="126" spans="1:8" ht="12.75">
      <c r="A126" s="343" t="s">
        <v>161</v>
      </c>
      <c r="B126" s="343"/>
      <c r="C126" s="29">
        <v>4567.6379191919195</v>
      </c>
      <c r="D126" s="29">
        <v>7545.830327868853</v>
      </c>
      <c r="E126" s="29">
        <v>80</v>
      </c>
      <c r="F126" s="31">
        <v>106.24</v>
      </c>
      <c r="G126" s="29">
        <v>61</v>
      </c>
      <c r="H126" s="29">
        <v>-70486</v>
      </c>
    </row>
    <row r="127" spans="1:8" ht="12.75">
      <c r="A127" s="343" t="s">
        <v>162</v>
      </c>
      <c r="B127" s="343"/>
      <c r="C127" s="29">
        <v>4817.990400451213</v>
      </c>
      <c r="D127" s="29">
        <v>5758.227684869169</v>
      </c>
      <c r="E127" s="29">
        <v>85</v>
      </c>
      <c r="F127" s="31">
        <v>103.24</v>
      </c>
      <c r="G127" s="29">
        <v>59</v>
      </c>
      <c r="H127" s="29">
        <v>-234311</v>
      </c>
    </row>
    <row r="128" spans="1:8" ht="12.75">
      <c r="A128" s="343" t="s">
        <v>624</v>
      </c>
      <c r="B128" s="343"/>
      <c r="C128" s="29">
        <v>2521.6293396449705</v>
      </c>
      <c r="D128" s="29">
        <v>5297.117836663773</v>
      </c>
      <c r="E128" s="29">
        <v>95</v>
      </c>
      <c r="F128" s="31">
        <v>65.83</v>
      </c>
      <c r="G128" s="29">
        <v>34</v>
      </c>
      <c r="H128" s="29">
        <v>831903</v>
      </c>
    </row>
    <row r="129" spans="1:8" ht="12.75">
      <c r="A129" s="343" t="s">
        <v>166</v>
      </c>
      <c r="B129" s="343"/>
      <c r="C129" s="29">
        <v>4267.051428571429</v>
      </c>
      <c r="D129" s="29">
        <v>1419.2400000000023</v>
      </c>
      <c r="E129" s="29">
        <v>100</v>
      </c>
      <c r="F129" s="31">
        <v>75.27</v>
      </c>
      <c r="G129" s="29">
        <v>40</v>
      </c>
      <c r="H129" s="29">
        <v>0</v>
      </c>
    </row>
    <row r="130" spans="1:8" ht="12.75">
      <c r="A130" s="343" t="s">
        <v>626</v>
      </c>
      <c r="B130" s="343"/>
      <c r="C130" s="29">
        <v>2701.251691302853</v>
      </c>
      <c r="D130" s="29">
        <v>1793.6274174487298</v>
      </c>
      <c r="E130" s="29">
        <v>90</v>
      </c>
      <c r="F130" s="31">
        <v>79.54</v>
      </c>
      <c r="G130" s="29">
        <v>43</v>
      </c>
      <c r="H130" s="29">
        <v>1494151</v>
      </c>
    </row>
    <row r="131" spans="1:8" ht="12.75">
      <c r="A131" s="343" t="s">
        <v>168</v>
      </c>
      <c r="B131" s="343"/>
      <c r="C131" s="29">
        <v>3061.893551401869</v>
      </c>
      <c r="D131" s="29">
        <v>14354.14355140187</v>
      </c>
      <c r="E131" s="29">
        <v>100</v>
      </c>
      <c r="F131" s="31">
        <v>68.71</v>
      </c>
      <c r="G131" s="29">
        <v>36</v>
      </c>
      <c r="H131" s="29">
        <v>110589</v>
      </c>
    </row>
    <row r="132" spans="1:8" ht="12.75">
      <c r="A132" s="343" t="s">
        <v>862</v>
      </c>
      <c r="B132" s="343"/>
      <c r="C132" s="29">
        <v>3325.9265987175017</v>
      </c>
      <c r="D132" s="29">
        <v>7951.364897800272</v>
      </c>
      <c r="E132" s="29">
        <v>85</v>
      </c>
      <c r="F132" s="31">
        <v>80.48</v>
      </c>
      <c r="G132" s="29">
        <v>44</v>
      </c>
      <c r="H132" s="29">
        <v>312888</v>
      </c>
    </row>
    <row r="133" spans="1:8" ht="12.75">
      <c r="A133" s="343" t="s">
        <v>171</v>
      </c>
      <c r="B133" s="343"/>
      <c r="C133" s="29">
        <v>2620.037469352014</v>
      </c>
      <c r="D133" s="29">
        <v>3260.299030601327</v>
      </c>
      <c r="E133" s="29">
        <v>84</v>
      </c>
      <c r="F133" s="31">
        <v>90.07</v>
      </c>
      <c r="G133" s="29">
        <v>50</v>
      </c>
      <c r="H133" s="29">
        <v>1097646</v>
      </c>
    </row>
    <row r="134" spans="1:8" ht="12.75">
      <c r="A134" s="343" t="s">
        <v>176</v>
      </c>
      <c r="B134" s="343"/>
      <c r="C134" s="29">
        <v>2875.5863200218137</v>
      </c>
      <c r="D134" s="29">
        <v>6803.537057938298</v>
      </c>
      <c r="E134" s="29">
        <v>100</v>
      </c>
      <c r="F134" s="31">
        <v>77.54</v>
      </c>
      <c r="G134" s="29">
        <v>42</v>
      </c>
      <c r="H134" s="29">
        <v>237082</v>
      </c>
    </row>
    <row r="135" spans="1:8" ht="12.75">
      <c r="A135" s="343" t="s">
        <v>177</v>
      </c>
      <c r="B135" s="343"/>
      <c r="C135" s="29">
        <v>3132.39443593146</v>
      </c>
      <c r="D135" s="29">
        <v>5899.339101923559</v>
      </c>
      <c r="E135" s="29">
        <v>90</v>
      </c>
      <c r="F135" s="31">
        <v>83.98</v>
      </c>
      <c r="G135" s="29">
        <v>46</v>
      </c>
      <c r="H135" s="29">
        <v>1652904</v>
      </c>
    </row>
    <row r="136" spans="1:8" ht="12.75">
      <c r="A136" s="343" t="s">
        <v>178</v>
      </c>
      <c r="B136" s="343"/>
      <c r="C136" s="29">
        <v>2840.643402917272</v>
      </c>
      <c r="D136" s="29">
        <v>2694.85772576261</v>
      </c>
      <c r="E136" s="29">
        <v>90</v>
      </c>
      <c r="F136" s="31">
        <v>89.37</v>
      </c>
      <c r="G136" s="29">
        <v>50</v>
      </c>
      <c r="H136" s="29">
        <v>1760699</v>
      </c>
    </row>
    <row r="137" spans="1:8" ht="12.75">
      <c r="A137" s="343" t="s">
        <v>180</v>
      </c>
      <c r="B137" s="343"/>
      <c r="C137" s="29">
        <v>3154.797361111111</v>
      </c>
      <c r="D137" s="29">
        <v>2120.8750462962967</v>
      </c>
      <c r="E137" s="29">
        <v>100</v>
      </c>
      <c r="F137" s="31">
        <v>65.98</v>
      </c>
      <c r="G137" s="29">
        <v>34</v>
      </c>
      <c r="H137" s="29">
        <v>128112</v>
      </c>
    </row>
    <row r="138" spans="1:8" ht="12.75">
      <c r="A138" s="343" t="s">
        <v>181</v>
      </c>
      <c r="B138" s="343"/>
      <c r="C138" s="29">
        <v>3644.238292515135</v>
      </c>
      <c r="D138" s="29">
        <v>2482.95901466925</v>
      </c>
      <c r="E138" s="29">
        <v>78</v>
      </c>
      <c r="F138" s="31">
        <v>98.99</v>
      </c>
      <c r="G138" s="29">
        <v>56</v>
      </c>
      <c r="H138" s="29">
        <v>0</v>
      </c>
    </row>
    <row r="139" spans="1:8" ht="12.75">
      <c r="A139" s="343" t="s">
        <v>183</v>
      </c>
      <c r="B139" s="343"/>
      <c r="C139" s="29">
        <v>3952.7614535260614</v>
      </c>
      <c r="D139" s="29">
        <v>3058.9235200884636</v>
      </c>
      <c r="E139" s="29">
        <v>85</v>
      </c>
      <c r="F139" s="31">
        <v>96.92</v>
      </c>
      <c r="G139" s="29">
        <v>55</v>
      </c>
      <c r="H139" s="29">
        <v>0</v>
      </c>
    </row>
    <row r="140" spans="1:8" ht="12.75">
      <c r="A140" s="343" t="s">
        <v>184</v>
      </c>
      <c r="B140" s="343"/>
      <c r="C140" s="29">
        <v>3123.155630372493</v>
      </c>
      <c r="D140" s="29">
        <v>1723.178398268398</v>
      </c>
      <c r="E140" s="29">
        <v>95</v>
      </c>
      <c r="F140" s="31">
        <v>64.27</v>
      </c>
      <c r="G140" s="29">
        <v>33</v>
      </c>
      <c r="H140" s="29">
        <v>560827</v>
      </c>
    </row>
    <row r="141" spans="1:8" ht="12.75">
      <c r="A141" s="343" t="s">
        <v>185</v>
      </c>
      <c r="B141" s="343"/>
      <c r="C141" s="29">
        <v>4723.519191655802</v>
      </c>
      <c r="D141" s="29">
        <v>3539.392557823128</v>
      </c>
      <c r="E141" s="29">
        <v>65</v>
      </c>
      <c r="F141" s="31">
        <v>120.84</v>
      </c>
      <c r="G141" s="29">
        <v>70</v>
      </c>
      <c r="H141" s="29">
        <v>-277819</v>
      </c>
    </row>
    <row r="142" spans="1:8" ht="12.75">
      <c r="A142" s="343" t="s">
        <v>188</v>
      </c>
      <c r="B142" s="343"/>
      <c r="C142" s="29">
        <v>7618.59064676617</v>
      </c>
      <c r="D142" s="29">
        <v>-3964.948042763159</v>
      </c>
      <c r="E142" s="29">
        <v>75</v>
      </c>
      <c r="F142" s="31">
        <v>151.01</v>
      </c>
      <c r="G142" s="29">
        <v>70</v>
      </c>
      <c r="H142" s="29">
        <v>-525853</v>
      </c>
    </row>
    <row r="143" spans="1:8" ht="12.75">
      <c r="A143" s="343" t="s">
        <v>191</v>
      </c>
      <c r="B143" s="343"/>
      <c r="C143" s="29">
        <v>2842.7550574712645</v>
      </c>
      <c r="D143" s="29">
        <v>33262.99954545455</v>
      </c>
      <c r="E143" s="29">
        <v>100</v>
      </c>
      <c r="F143" s="31">
        <v>57.1</v>
      </c>
      <c r="G143" s="29">
        <v>28</v>
      </c>
      <c r="H143" s="29">
        <v>93259</v>
      </c>
    </row>
    <row r="144" spans="1:8" ht="12.75">
      <c r="A144" s="343" t="s">
        <v>193</v>
      </c>
      <c r="B144" s="343"/>
      <c r="C144" s="29">
        <v>2503.6741034223687</v>
      </c>
      <c r="D144" s="29">
        <v>2444.7592953667945</v>
      </c>
      <c r="E144" s="29">
        <v>93</v>
      </c>
      <c r="F144" s="31">
        <v>84.18</v>
      </c>
      <c r="G144" s="29">
        <v>46</v>
      </c>
      <c r="H144" s="29">
        <v>1060762</v>
      </c>
    </row>
    <row r="145" spans="1:8" ht="12.75">
      <c r="A145" s="343" t="s">
        <v>708</v>
      </c>
      <c r="B145" s="343"/>
      <c r="C145" s="29">
        <v>3502.919010736197</v>
      </c>
      <c r="D145" s="29">
        <v>2051.409214780601</v>
      </c>
      <c r="E145" s="29">
        <v>95</v>
      </c>
      <c r="F145" s="31">
        <v>83.28</v>
      </c>
      <c r="G145" s="29">
        <v>46</v>
      </c>
      <c r="H145" s="29">
        <v>435314</v>
      </c>
    </row>
    <row r="146" spans="1:8" ht="12.75">
      <c r="A146" s="344" t="s">
        <v>197</v>
      </c>
      <c r="B146" s="344"/>
      <c r="C146" s="37">
        <v>2992.11875</v>
      </c>
      <c r="D146" s="37">
        <v>9077.936093189965</v>
      </c>
      <c r="E146" s="37">
        <v>100</v>
      </c>
      <c r="F146" s="39">
        <v>63.6</v>
      </c>
      <c r="G146" s="37">
        <v>32</v>
      </c>
      <c r="H146" s="37">
        <v>228697</v>
      </c>
    </row>
    <row r="147" spans="1:8" ht="12.75">
      <c r="A147" s="347"/>
      <c r="B147" s="347"/>
      <c r="C147" s="34"/>
      <c r="D147" s="34"/>
      <c r="E147" s="34"/>
      <c r="F147" s="34"/>
      <c r="G147" s="34"/>
      <c r="H147" s="34"/>
    </row>
    <row r="148" spans="1:8" ht="12.75">
      <c r="A148" s="342" t="s">
        <v>198</v>
      </c>
      <c r="B148" s="342"/>
      <c r="C148" s="25">
        <v>2754.3921128403053</v>
      </c>
      <c r="D148" s="25">
        <v>4033.142567024128</v>
      </c>
      <c r="E148" s="25" t="s">
        <v>19</v>
      </c>
      <c r="F148" s="25" t="s">
        <v>19</v>
      </c>
      <c r="G148" s="25" t="s">
        <v>19</v>
      </c>
      <c r="H148" s="25">
        <v>4421187</v>
      </c>
    </row>
    <row r="149" spans="1:8" ht="12.75">
      <c r="A149" s="343" t="s">
        <v>825</v>
      </c>
      <c r="B149" s="343"/>
      <c r="C149" s="29">
        <v>2751.2735068965517</v>
      </c>
      <c r="D149" s="29">
        <v>5113.453630831642</v>
      </c>
      <c r="E149" s="29">
        <v>95</v>
      </c>
      <c r="F149" s="31">
        <v>72.4</v>
      </c>
      <c r="G149" s="29">
        <v>38</v>
      </c>
      <c r="H149" s="29">
        <v>1451011</v>
      </c>
    </row>
    <row r="150" spans="1:8" ht="12.75">
      <c r="A150" s="343" t="s">
        <v>200</v>
      </c>
      <c r="B150" s="343"/>
      <c r="C150" s="29">
        <v>3452.663636363636</v>
      </c>
      <c r="D150" s="29">
        <v>45815.61160000001</v>
      </c>
      <c r="E150" s="29">
        <v>100</v>
      </c>
      <c r="F150" s="31">
        <v>62.22</v>
      </c>
      <c r="G150" s="29">
        <v>31</v>
      </c>
      <c r="H150" s="29">
        <v>5375</v>
      </c>
    </row>
    <row r="151" spans="1:8" ht="12.75">
      <c r="A151" s="343" t="s">
        <v>201</v>
      </c>
      <c r="B151" s="343"/>
      <c r="C151" s="29">
        <v>3631.5696428571428</v>
      </c>
      <c r="D151" s="29">
        <v>-1767.6413207547207</v>
      </c>
      <c r="E151" s="29">
        <v>90</v>
      </c>
      <c r="F151" s="31">
        <v>79.72</v>
      </c>
      <c r="G151" s="29">
        <v>43</v>
      </c>
      <c r="H151" s="29">
        <v>0</v>
      </c>
    </row>
    <row r="152" spans="1:8" ht="12.75">
      <c r="A152" s="343" t="s">
        <v>202</v>
      </c>
      <c r="B152" s="343"/>
      <c r="C152" s="29">
        <v>3398.419411764706</v>
      </c>
      <c r="D152" s="29">
        <v>18878.508979591847</v>
      </c>
      <c r="E152" s="29">
        <v>100</v>
      </c>
      <c r="F152" s="31">
        <v>65.28</v>
      </c>
      <c r="G152" s="29">
        <v>34</v>
      </c>
      <c r="H152" s="29">
        <v>10365</v>
      </c>
    </row>
    <row r="153" spans="1:8" ht="12.75">
      <c r="A153" s="343" t="s">
        <v>203</v>
      </c>
      <c r="B153" s="343"/>
      <c r="C153" s="29">
        <v>2673.0405616397625</v>
      </c>
      <c r="D153" s="29">
        <v>3203.4050552251497</v>
      </c>
      <c r="E153" s="29">
        <v>90</v>
      </c>
      <c r="F153" s="31">
        <v>66.26</v>
      </c>
      <c r="G153" s="29">
        <v>34</v>
      </c>
      <c r="H153" s="29">
        <v>574968</v>
      </c>
    </row>
    <row r="154" spans="1:8" ht="12.75">
      <c r="A154" s="343" t="s">
        <v>205</v>
      </c>
      <c r="B154" s="343"/>
      <c r="C154" s="29">
        <v>2887.6151845342706</v>
      </c>
      <c r="D154" s="29">
        <v>4801.97180608365</v>
      </c>
      <c r="E154" s="29">
        <v>90</v>
      </c>
      <c r="F154" s="31">
        <v>67.32</v>
      </c>
      <c r="G154" s="29">
        <v>35</v>
      </c>
      <c r="H154" s="29">
        <v>97849</v>
      </c>
    </row>
    <row r="155" spans="1:8" ht="12.75">
      <c r="A155" s="343" t="s">
        <v>206</v>
      </c>
      <c r="B155" s="343"/>
      <c r="C155" s="29">
        <v>3836.97</v>
      </c>
      <c r="D155" s="29">
        <v>-460.3300000000002</v>
      </c>
      <c r="E155" s="29">
        <v>65</v>
      </c>
      <c r="F155" s="31">
        <v>78.77</v>
      </c>
      <c r="G155" s="29">
        <v>43</v>
      </c>
      <c r="H155" s="29">
        <v>0</v>
      </c>
    </row>
    <row r="156" spans="1:8" ht="12.75">
      <c r="A156" s="344" t="s">
        <v>207</v>
      </c>
      <c r="B156" s="344"/>
      <c r="C156" s="37">
        <v>2698.6324652777776</v>
      </c>
      <c r="D156" s="37">
        <v>2749.692695282289</v>
      </c>
      <c r="E156" s="37">
        <v>95</v>
      </c>
      <c r="F156" s="39">
        <v>68.04</v>
      </c>
      <c r="G156" s="37">
        <v>35</v>
      </c>
      <c r="H156" s="37">
        <v>2281619</v>
      </c>
    </row>
    <row r="157" spans="1:8" ht="12.75">
      <c r="A157" s="347"/>
      <c r="B157" s="347"/>
      <c r="C157" s="34"/>
      <c r="D157" s="34"/>
      <c r="E157" s="34"/>
      <c r="F157" s="34"/>
      <c r="G157" s="34"/>
      <c r="H157" s="34"/>
    </row>
    <row r="158" spans="1:8" ht="12.75">
      <c r="A158" s="342" t="s">
        <v>208</v>
      </c>
      <c r="B158" s="342"/>
      <c r="C158" s="25">
        <v>2886.937935253765</v>
      </c>
      <c r="D158" s="25">
        <v>3025.8089771765167</v>
      </c>
      <c r="E158" s="25" t="s">
        <v>19</v>
      </c>
      <c r="F158" s="25" t="s">
        <v>19</v>
      </c>
      <c r="G158" s="25" t="s">
        <v>19</v>
      </c>
      <c r="H158" s="25">
        <v>18417527</v>
      </c>
    </row>
    <row r="159" spans="1:8" ht="12.75">
      <c r="A159" s="343" t="s">
        <v>209</v>
      </c>
      <c r="B159" s="343"/>
      <c r="C159" s="29">
        <v>2564.514822877073</v>
      </c>
      <c r="D159" s="29">
        <v>1260.5112820003967</v>
      </c>
      <c r="E159" s="29">
        <v>91</v>
      </c>
      <c r="F159" s="31">
        <v>82.73</v>
      </c>
      <c r="G159" s="29">
        <v>45</v>
      </c>
      <c r="H159" s="29">
        <v>2056618</v>
      </c>
    </row>
    <row r="160" spans="1:8" ht="12.75">
      <c r="A160" s="343" t="s">
        <v>857</v>
      </c>
      <c r="B160" s="343"/>
      <c r="C160" s="29">
        <v>2875.3249692105082</v>
      </c>
      <c r="D160" s="29">
        <v>3299.2078182533987</v>
      </c>
      <c r="E160" s="29">
        <v>93</v>
      </c>
      <c r="F160" s="31">
        <v>79.44</v>
      </c>
      <c r="G160" s="29">
        <v>43</v>
      </c>
      <c r="H160" s="29">
        <v>13947031</v>
      </c>
    </row>
    <row r="161" spans="1:8" ht="12.75">
      <c r="A161" s="343" t="s">
        <v>211</v>
      </c>
      <c r="B161" s="343"/>
      <c r="C161" s="29">
        <v>2348.304078314799</v>
      </c>
      <c r="D161" s="29">
        <v>2594.535337653478</v>
      </c>
      <c r="E161" s="29">
        <v>92</v>
      </c>
      <c r="F161" s="31">
        <v>76.83</v>
      </c>
      <c r="G161" s="29">
        <v>41</v>
      </c>
      <c r="H161" s="29">
        <v>1557338</v>
      </c>
    </row>
    <row r="162" spans="1:8" ht="12.75">
      <c r="A162" s="343" t="s">
        <v>217</v>
      </c>
      <c r="B162" s="343"/>
      <c r="C162" s="29">
        <v>3368.8936718749997</v>
      </c>
      <c r="D162" s="29">
        <v>6650.0820370370375</v>
      </c>
      <c r="E162" s="29">
        <v>92</v>
      </c>
      <c r="F162" s="31">
        <v>71.54</v>
      </c>
      <c r="G162" s="29">
        <v>38</v>
      </c>
      <c r="H162" s="29">
        <v>256331</v>
      </c>
    </row>
    <row r="163" spans="1:8" ht="12.75">
      <c r="A163" s="343" t="s">
        <v>218</v>
      </c>
      <c r="B163" s="343"/>
      <c r="C163" s="29">
        <v>2843.530317679558</v>
      </c>
      <c r="D163" s="29">
        <v>4445.030816326531</v>
      </c>
      <c r="E163" s="29">
        <v>90</v>
      </c>
      <c r="F163" s="31">
        <v>77.07</v>
      </c>
      <c r="G163" s="29">
        <v>41</v>
      </c>
      <c r="H163" s="29">
        <v>600209</v>
      </c>
    </row>
    <row r="164" spans="1:8" ht="12.75">
      <c r="A164" s="349" t="s">
        <v>224</v>
      </c>
      <c r="B164" s="349"/>
      <c r="C164" s="37">
        <v>4317.545852365416</v>
      </c>
      <c r="D164" s="37">
        <v>995.5514046955822</v>
      </c>
      <c r="E164" s="37">
        <v>65</v>
      </c>
      <c r="F164" s="39">
        <v>111.8</v>
      </c>
      <c r="G164" s="37">
        <v>65</v>
      </c>
      <c r="H164" s="37">
        <v>0</v>
      </c>
    </row>
    <row r="165" spans="1:8" ht="12.75">
      <c r="A165" s="347"/>
      <c r="B165" s="347"/>
      <c r="C165" s="34"/>
      <c r="D165" s="34"/>
      <c r="E165" s="34"/>
      <c r="F165" s="34"/>
      <c r="G165" s="34"/>
      <c r="H165" s="34"/>
    </row>
    <row r="166" spans="1:8" ht="12.75">
      <c r="A166" s="342" t="s">
        <v>227</v>
      </c>
      <c r="B166" s="342"/>
      <c r="C166" s="25">
        <v>2808.5820370925494</v>
      </c>
      <c r="D166" s="25">
        <v>2422.4234977708857</v>
      </c>
      <c r="E166" s="25">
        <v>190</v>
      </c>
      <c r="F166" s="25" t="s">
        <v>19</v>
      </c>
      <c r="G166" s="25" t="s">
        <v>19</v>
      </c>
      <c r="H166" s="25">
        <v>10503345</v>
      </c>
    </row>
    <row r="167" spans="1:8" ht="12.75">
      <c r="A167" s="343" t="s">
        <v>228</v>
      </c>
      <c r="B167" s="343"/>
      <c r="C167" s="29">
        <v>2859.1210188309583</v>
      </c>
      <c r="D167" s="29">
        <v>1149.0939209924911</v>
      </c>
      <c r="E167" s="29">
        <v>95</v>
      </c>
      <c r="F167" s="31">
        <v>71.93</v>
      </c>
      <c r="G167" s="29">
        <v>38</v>
      </c>
      <c r="H167" s="29">
        <v>6088089</v>
      </c>
    </row>
    <row r="168" spans="1:8" ht="12.75">
      <c r="A168" s="349" t="s">
        <v>858</v>
      </c>
      <c r="B168" s="349"/>
      <c r="C168" s="37">
        <v>2733.042649092449</v>
      </c>
      <c r="D168" s="37">
        <v>4283.20999284351</v>
      </c>
      <c r="E168" s="37">
        <v>95</v>
      </c>
      <c r="F168" s="39">
        <v>71.87</v>
      </c>
      <c r="G168" s="37">
        <v>38</v>
      </c>
      <c r="H168" s="37">
        <v>4415256</v>
      </c>
    </row>
    <row r="169" spans="1:8" ht="12.75">
      <c r="A169" s="347"/>
      <c r="B169" s="347"/>
      <c r="C169" s="34"/>
      <c r="D169" s="34"/>
      <c r="E169" s="34"/>
      <c r="F169" s="34"/>
      <c r="G169" s="34"/>
      <c r="H169" s="34"/>
    </row>
    <row r="170" spans="1:8" ht="12.75">
      <c r="A170" s="342" t="s">
        <v>234</v>
      </c>
      <c r="B170" s="342"/>
      <c r="C170" s="25">
        <v>2813.1068596951623</v>
      </c>
      <c r="D170" s="25">
        <v>7535.485495040893</v>
      </c>
      <c r="E170" s="25" t="s">
        <v>19</v>
      </c>
      <c r="F170" s="25" t="s">
        <v>19</v>
      </c>
      <c r="G170" s="25" t="s">
        <v>19</v>
      </c>
      <c r="H170" s="25">
        <v>4338229</v>
      </c>
    </row>
    <row r="171" spans="1:8" ht="12.75">
      <c r="A171" s="343" t="s">
        <v>809</v>
      </c>
      <c r="B171" s="343"/>
      <c r="C171" s="29">
        <v>2749.70732972973</v>
      </c>
      <c r="D171" s="29">
        <v>7530.134918918921</v>
      </c>
      <c r="E171" s="29">
        <v>95</v>
      </c>
      <c r="F171" s="31">
        <v>65.1</v>
      </c>
      <c r="G171" s="29">
        <v>33</v>
      </c>
      <c r="H171" s="29">
        <v>1552410</v>
      </c>
    </row>
    <row r="172" spans="1:8" ht="12.75">
      <c r="A172" s="343" t="s">
        <v>236</v>
      </c>
      <c r="B172" s="343"/>
      <c r="C172" s="29">
        <v>2823.9712775330395</v>
      </c>
      <c r="D172" s="29">
        <v>8612.91930449069</v>
      </c>
      <c r="E172" s="29">
        <v>90</v>
      </c>
      <c r="F172" s="31">
        <v>67.1</v>
      </c>
      <c r="G172" s="29">
        <v>35</v>
      </c>
      <c r="H172" s="29">
        <v>662003</v>
      </c>
    </row>
    <row r="173" spans="1:8" ht="12.75">
      <c r="A173" s="349" t="s">
        <v>811</v>
      </c>
      <c r="B173" s="349"/>
      <c r="C173" s="47">
        <v>2859.541580134222</v>
      </c>
      <c r="D173" s="47">
        <v>6590.2920762916465</v>
      </c>
      <c r="E173" s="47">
        <v>95</v>
      </c>
      <c r="F173" s="49">
        <v>66.97</v>
      </c>
      <c r="G173" s="47">
        <v>35</v>
      </c>
      <c r="H173" s="47">
        <v>2123816</v>
      </c>
    </row>
    <row r="174" spans="1:8" ht="12.75">
      <c r="A174" s="347"/>
      <c r="B174" s="347"/>
      <c r="C174" s="34"/>
      <c r="D174" s="34"/>
      <c r="E174" s="34"/>
      <c r="F174" s="34"/>
      <c r="G174" s="34"/>
      <c r="H174" s="34"/>
    </row>
    <row r="175" spans="1:8" ht="12.75">
      <c r="A175" s="342" t="s">
        <v>240</v>
      </c>
      <c r="B175" s="342"/>
      <c r="C175" s="25">
        <v>2983.606055627692</v>
      </c>
      <c r="D175" s="25">
        <v>4700.671774071266</v>
      </c>
      <c r="E175" s="25" t="s">
        <v>19</v>
      </c>
      <c r="F175" s="25" t="s">
        <v>19</v>
      </c>
      <c r="G175" s="25" t="s">
        <v>19</v>
      </c>
      <c r="H175" s="25">
        <v>5415696</v>
      </c>
    </row>
    <row r="176" spans="1:8" ht="12.75">
      <c r="A176" s="343" t="s">
        <v>241</v>
      </c>
      <c r="B176" s="343"/>
      <c r="C176" s="29">
        <v>2848.1353145478374</v>
      </c>
      <c r="D176" s="29">
        <v>3437.415468238376</v>
      </c>
      <c r="E176" s="29">
        <v>88</v>
      </c>
      <c r="F176" s="31">
        <v>70.38</v>
      </c>
      <c r="G176" s="29">
        <v>37</v>
      </c>
      <c r="H176" s="29">
        <v>610458</v>
      </c>
    </row>
    <row r="177" spans="1:8" ht="12.75">
      <c r="A177" s="343" t="s">
        <v>836</v>
      </c>
      <c r="B177" s="343"/>
      <c r="C177" s="29">
        <v>6599.694770642202</v>
      </c>
      <c r="D177" s="29">
        <v>1527.5871559633022</v>
      </c>
      <c r="E177" s="29">
        <v>60</v>
      </c>
      <c r="F177" s="31">
        <v>122.53</v>
      </c>
      <c r="G177" s="29">
        <v>70</v>
      </c>
      <c r="H177" s="29">
        <v>-13173</v>
      </c>
    </row>
    <row r="178" spans="1:8" ht="12.75">
      <c r="A178" s="343" t="s">
        <v>244</v>
      </c>
      <c r="B178" s="343"/>
      <c r="C178" s="29">
        <v>2917.527350674374</v>
      </c>
      <c r="D178" s="29">
        <v>5205.729156159067</v>
      </c>
      <c r="E178" s="29">
        <v>100</v>
      </c>
      <c r="F178" s="31">
        <v>73.97</v>
      </c>
      <c r="G178" s="29">
        <v>39</v>
      </c>
      <c r="H178" s="29">
        <v>514687</v>
      </c>
    </row>
    <row r="179" spans="1:8" ht="12.75">
      <c r="A179" s="343" t="s">
        <v>249</v>
      </c>
      <c r="B179" s="343"/>
      <c r="C179" s="29">
        <v>3773.4956770833337</v>
      </c>
      <c r="D179" s="29">
        <v>-1151.3984408602153</v>
      </c>
      <c r="E179" s="29">
        <v>65</v>
      </c>
      <c r="F179" s="31">
        <v>90.1</v>
      </c>
      <c r="G179" s="29">
        <v>50</v>
      </c>
      <c r="H179" s="29">
        <v>-7783</v>
      </c>
    </row>
    <row r="180" spans="1:8" ht="12.75">
      <c r="A180" s="343" t="s">
        <v>250</v>
      </c>
      <c r="B180" s="343"/>
      <c r="C180" s="29">
        <v>3282.4460543989253</v>
      </c>
      <c r="D180" s="29">
        <v>5316.283540183113</v>
      </c>
      <c r="E180" s="29">
        <v>100</v>
      </c>
      <c r="F180" s="31">
        <v>66.28</v>
      </c>
      <c r="G180" s="29">
        <v>34</v>
      </c>
      <c r="H180" s="29">
        <v>1730447</v>
      </c>
    </row>
    <row r="181" spans="1:8" ht="12.75">
      <c r="A181" s="343" t="s">
        <v>251</v>
      </c>
      <c r="B181" s="343"/>
      <c r="C181" s="29">
        <v>2732.365940369169</v>
      </c>
      <c r="D181" s="29">
        <v>5433.12959908362</v>
      </c>
      <c r="E181" s="29">
        <v>100</v>
      </c>
      <c r="F181" s="31">
        <v>68</v>
      </c>
      <c r="G181" s="29">
        <v>35</v>
      </c>
      <c r="H181" s="29">
        <v>653066</v>
      </c>
    </row>
    <row r="182" spans="1:8" ht="12.75">
      <c r="A182" s="343" t="s">
        <v>254</v>
      </c>
      <c r="B182" s="343"/>
      <c r="C182" s="29">
        <v>2542.407117647059</v>
      </c>
      <c r="D182" s="29">
        <v>7057.848517441861</v>
      </c>
      <c r="E182" s="29">
        <v>90</v>
      </c>
      <c r="F182" s="31">
        <v>69</v>
      </c>
      <c r="G182" s="29">
        <v>36</v>
      </c>
      <c r="H182" s="29">
        <v>321838</v>
      </c>
    </row>
    <row r="183" spans="1:8" ht="12.75">
      <c r="A183" s="343" t="s">
        <v>255</v>
      </c>
      <c r="B183" s="343"/>
      <c r="C183" s="29">
        <v>2461.083561153846</v>
      </c>
      <c r="D183" s="29">
        <v>207.59874504623525</v>
      </c>
      <c r="E183" s="29">
        <v>95</v>
      </c>
      <c r="F183" s="31">
        <v>63.07</v>
      </c>
      <c r="G183" s="29">
        <v>32</v>
      </c>
      <c r="H183" s="29">
        <v>864262</v>
      </c>
    </row>
    <row r="184" spans="1:8" ht="12.75">
      <c r="A184" s="343" t="s">
        <v>812</v>
      </c>
      <c r="B184" s="343"/>
      <c r="C184" s="29">
        <v>2543.9764386792453</v>
      </c>
      <c r="D184" s="29">
        <v>10223.844939467312</v>
      </c>
      <c r="E184" s="29">
        <v>90</v>
      </c>
      <c r="F184" s="31">
        <v>69.49</v>
      </c>
      <c r="G184" s="29">
        <v>36</v>
      </c>
      <c r="H184" s="29">
        <v>387404</v>
      </c>
    </row>
    <row r="185" spans="1:8" ht="12.75">
      <c r="A185" s="349" t="s">
        <v>257</v>
      </c>
      <c r="B185" s="349"/>
      <c r="C185" s="37">
        <v>2800.610972871843</v>
      </c>
      <c r="D185" s="37">
        <v>5368.364961685824</v>
      </c>
      <c r="E185" s="37">
        <v>95</v>
      </c>
      <c r="F185" s="39">
        <v>67.32</v>
      </c>
      <c r="G185" s="37">
        <v>35</v>
      </c>
      <c r="H185" s="37">
        <v>354490</v>
      </c>
    </row>
    <row r="186" spans="1:8" ht="12.75">
      <c r="A186" s="347"/>
      <c r="B186" s="347"/>
      <c r="C186" s="34"/>
      <c r="D186" s="34"/>
      <c r="E186" s="34"/>
      <c r="F186" s="34"/>
      <c r="G186" s="34"/>
      <c r="H186" s="34"/>
    </row>
    <row r="187" spans="1:8" ht="12.75">
      <c r="A187" s="342" t="s">
        <v>259</v>
      </c>
      <c r="B187" s="342"/>
      <c r="C187" s="25">
        <v>4206.096885600009</v>
      </c>
      <c r="D187" s="25">
        <v>4556.942606408092</v>
      </c>
      <c r="E187" s="27">
        <v>79.57</v>
      </c>
      <c r="F187" s="25">
        <v>100</v>
      </c>
      <c r="G187" s="25" t="s">
        <v>19</v>
      </c>
      <c r="H187" s="25">
        <v>3000000</v>
      </c>
    </row>
    <row r="188" spans="1:8" ht="12.75">
      <c r="A188" s="343" t="s">
        <v>260</v>
      </c>
      <c r="B188" s="343"/>
      <c r="C188" s="29">
        <v>4064.875583476519</v>
      </c>
      <c r="D188" s="29">
        <v>3594.3195137420716</v>
      </c>
      <c r="E188" s="29" t="s">
        <v>19</v>
      </c>
      <c r="F188" s="29" t="s">
        <v>19</v>
      </c>
      <c r="G188" s="29" t="s">
        <v>19</v>
      </c>
      <c r="H188" s="29">
        <v>-1875350</v>
      </c>
    </row>
    <row r="189" spans="1:8" ht="12.75">
      <c r="A189" s="343" t="s">
        <v>261</v>
      </c>
      <c r="B189" s="343"/>
      <c r="C189" s="29">
        <v>5340.961237366865</v>
      </c>
      <c r="D189" s="29">
        <v>5650.910352622419</v>
      </c>
      <c r="E189" s="29" t="s">
        <v>19</v>
      </c>
      <c r="F189" s="29" t="s">
        <v>19</v>
      </c>
      <c r="G189" s="29" t="s">
        <v>19</v>
      </c>
      <c r="H189" s="29">
        <v>-45771369</v>
      </c>
    </row>
    <row r="190" spans="1:8" ht="12.75">
      <c r="A190" s="343" t="s">
        <v>262</v>
      </c>
      <c r="B190" s="343"/>
      <c r="C190" s="29">
        <v>3422.1864634667627</v>
      </c>
      <c r="D190" s="29">
        <v>4166.188690494748</v>
      </c>
      <c r="E190" s="29" t="s">
        <v>19</v>
      </c>
      <c r="F190" s="29" t="s">
        <v>19</v>
      </c>
      <c r="G190" s="29" t="s">
        <v>19</v>
      </c>
      <c r="H190" s="29">
        <v>7550735</v>
      </c>
    </row>
    <row r="191" spans="1:8" ht="12.75">
      <c r="A191" s="343" t="s">
        <v>263</v>
      </c>
      <c r="B191" s="343"/>
      <c r="C191" s="29">
        <v>2754.3921128403053</v>
      </c>
      <c r="D191" s="29">
        <v>4033.142567024128</v>
      </c>
      <c r="E191" s="29" t="s">
        <v>19</v>
      </c>
      <c r="F191" s="29" t="s">
        <v>19</v>
      </c>
      <c r="G191" s="29" t="s">
        <v>19</v>
      </c>
      <c r="H191" s="29">
        <v>4421187</v>
      </c>
    </row>
    <row r="192" spans="1:8" ht="12.75">
      <c r="A192" s="343" t="s">
        <v>264</v>
      </c>
      <c r="B192" s="343"/>
      <c r="C192" s="29">
        <v>2886.937935253765</v>
      </c>
      <c r="D192" s="29">
        <v>3025.8089771765167</v>
      </c>
      <c r="E192" s="29" t="s">
        <v>19</v>
      </c>
      <c r="F192" s="29" t="s">
        <v>19</v>
      </c>
      <c r="G192" s="29" t="s">
        <v>19</v>
      </c>
      <c r="H192" s="29">
        <v>18417527</v>
      </c>
    </row>
    <row r="193" spans="1:8" ht="12.75">
      <c r="A193" s="343" t="s">
        <v>265</v>
      </c>
      <c r="B193" s="343"/>
      <c r="C193" s="29">
        <v>2808.5820370925494</v>
      </c>
      <c r="D193" s="29">
        <v>2422.4234977708857</v>
      </c>
      <c r="E193" s="29" t="s">
        <v>19</v>
      </c>
      <c r="F193" s="29" t="s">
        <v>19</v>
      </c>
      <c r="G193" s="29" t="s">
        <v>19</v>
      </c>
      <c r="H193" s="29">
        <v>10503345</v>
      </c>
    </row>
    <row r="194" spans="1:8" ht="12.75">
      <c r="A194" s="343" t="s">
        <v>266</v>
      </c>
      <c r="B194" s="343"/>
      <c r="C194" s="29">
        <v>2813.1068596951623</v>
      </c>
      <c r="D194" s="29">
        <v>7535.485495040893</v>
      </c>
      <c r="E194" s="29" t="s">
        <v>19</v>
      </c>
      <c r="F194" s="29" t="s">
        <v>19</v>
      </c>
      <c r="G194" s="29" t="s">
        <v>19</v>
      </c>
      <c r="H194" s="29">
        <v>4338229</v>
      </c>
    </row>
    <row r="195" spans="1:8" ht="12.75">
      <c r="A195" s="344" t="s">
        <v>267</v>
      </c>
      <c r="B195" s="344"/>
      <c r="C195" s="37">
        <v>2983.606055627692</v>
      </c>
      <c r="D195" s="37">
        <v>4700.671774071266</v>
      </c>
      <c r="E195" s="37" t="s">
        <v>19</v>
      </c>
      <c r="F195" s="37" t="s">
        <v>19</v>
      </c>
      <c r="G195" s="37" t="s">
        <v>19</v>
      </c>
      <c r="H195" s="37">
        <v>5415696</v>
      </c>
    </row>
    <row r="196" spans="1:8" ht="12.75">
      <c r="A196" s="347"/>
      <c r="B196" s="347"/>
      <c r="C196" s="47"/>
      <c r="D196" s="47"/>
      <c r="E196" s="47"/>
      <c r="F196" s="47"/>
      <c r="G196" s="47"/>
      <c r="H196" s="47"/>
    </row>
    <row r="197" spans="1:8" ht="12.75">
      <c r="A197" s="342" t="s">
        <v>846</v>
      </c>
      <c r="B197" s="342"/>
      <c r="C197" s="25">
        <v>4319.064158335565</v>
      </c>
      <c r="D197" s="25">
        <v>4538.378652401197</v>
      </c>
      <c r="E197" s="25" t="s">
        <v>19</v>
      </c>
      <c r="F197" s="25" t="s">
        <v>19</v>
      </c>
      <c r="G197" s="25" t="s">
        <v>19</v>
      </c>
      <c r="H197" s="25">
        <v>-17819695</v>
      </c>
    </row>
    <row r="198" spans="1:8" ht="12.75">
      <c r="A198" s="343" t="s">
        <v>827</v>
      </c>
      <c r="B198" s="343"/>
      <c r="C198" s="29">
        <v>2913.0801452972128</v>
      </c>
      <c r="D198" s="29">
        <v>3023.788386299638</v>
      </c>
      <c r="E198" s="29" t="s">
        <v>19</v>
      </c>
      <c r="F198" s="29" t="s">
        <v>19</v>
      </c>
      <c r="G198" s="29" t="s">
        <v>19</v>
      </c>
      <c r="H198" s="29">
        <v>16603858</v>
      </c>
    </row>
    <row r="199" spans="1:8" ht="12.75">
      <c r="A199" s="343" t="s">
        <v>828</v>
      </c>
      <c r="B199" s="343"/>
      <c r="C199" s="33">
        <v>4063.4004715108476</v>
      </c>
      <c r="D199" s="33">
        <v>3566.6694967907074</v>
      </c>
      <c r="E199" s="29" t="s">
        <v>19</v>
      </c>
      <c r="F199" s="33" t="s">
        <v>19</v>
      </c>
      <c r="G199" s="33" t="s">
        <v>19</v>
      </c>
      <c r="H199" s="33">
        <v>-1863493</v>
      </c>
    </row>
    <row r="200" spans="1:8" ht="12.75">
      <c r="A200" s="343" t="s">
        <v>829</v>
      </c>
      <c r="B200" s="343"/>
      <c r="C200" s="29">
        <v>3393.8648898481697</v>
      </c>
      <c r="D200" s="29">
        <v>3633.062134825416</v>
      </c>
      <c r="E200" s="29" t="s">
        <v>19</v>
      </c>
      <c r="F200" s="29" t="s">
        <v>19</v>
      </c>
      <c r="G200" s="29" t="s">
        <v>19</v>
      </c>
      <c r="H200" s="29">
        <v>9136679</v>
      </c>
    </row>
    <row r="201" spans="1:8" ht="12.75">
      <c r="A201" s="343" t="s">
        <v>830</v>
      </c>
      <c r="B201" s="343"/>
      <c r="C201" s="29">
        <v>5345.63109823443</v>
      </c>
      <c r="D201" s="29">
        <v>5666.936927324793</v>
      </c>
      <c r="E201" s="29" t="s">
        <v>19</v>
      </c>
      <c r="F201" s="29" t="s">
        <v>19</v>
      </c>
      <c r="G201" s="29" t="s">
        <v>19</v>
      </c>
      <c r="H201" s="29">
        <v>-45783226</v>
      </c>
    </row>
    <row r="202" spans="1:8" ht="12.75">
      <c r="A202" s="308" t="s">
        <v>831</v>
      </c>
      <c r="B202" s="308"/>
      <c r="C202" s="37">
        <v>2916.669969218701</v>
      </c>
      <c r="D202" s="37">
        <v>5235.22897463656</v>
      </c>
      <c r="E202" s="37" t="s">
        <v>19</v>
      </c>
      <c r="F202" s="37" t="s">
        <v>19</v>
      </c>
      <c r="G202" s="37" t="s">
        <v>19</v>
      </c>
      <c r="H202" s="37">
        <v>4086487</v>
      </c>
    </row>
    <row r="203" spans="1:8" ht="12.75">
      <c r="A203" s="347"/>
      <c r="B203" s="347"/>
      <c r="C203" s="72"/>
      <c r="D203" s="72"/>
      <c r="E203" s="72"/>
      <c r="F203" s="72"/>
      <c r="G203" s="72"/>
      <c r="H203" s="72"/>
    </row>
    <row r="204" spans="1:8" ht="12.75">
      <c r="A204" s="322" t="s">
        <v>847</v>
      </c>
      <c r="B204" s="322"/>
      <c r="C204" s="18">
        <v>2993.607174735841</v>
      </c>
      <c r="D204" s="18">
        <v>4756.983626527269</v>
      </c>
      <c r="E204" s="18" t="s">
        <v>19</v>
      </c>
      <c r="F204" s="18" t="s">
        <v>19</v>
      </c>
      <c r="G204" s="18" t="s">
        <v>19</v>
      </c>
      <c r="H204" s="18">
        <v>20819695</v>
      </c>
    </row>
    <row r="205" spans="1:8" ht="5.25" customHeight="1">
      <c r="A205" s="351"/>
      <c r="B205" s="351"/>
      <c r="C205" s="351"/>
      <c r="D205" s="351"/>
      <c r="E205" s="351"/>
      <c r="F205" s="351"/>
      <c r="G205" s="351"/>
      <c r="H205" s="351"/>
    </row>
    <row r="206" spans="1:8" s="28" customFormat="1" ht="11.25" customHeight="1">
      <c r="A206" s="352" t="s">
        <v>859</v>
      </c>
      <c r="B206" s="360"/>
      <c r="C206" s="360"/>
      <c r="D206" s="360"/>
      <c r="E206" s="360"/>
      <c r="F206" s="360"/>
      <c r="G206" s="360"/>
      <c r="H206" s="360"/>
    </row>
    <row r="207" spans="1:8" s="28" customFormat="1" ht="11.25" customHeight="1">
      <c r="A207" s="354" t="s">
        <v>860</v>
      </c>
      <c r="B207" s="360"/>
      <c r="C207" s="360"/>
      <c r="D207" s="360"/>
      <c r="E207" s="360"/>
      <c r="F207" s="360"/>
      <c r="G207" s="360"/>
      <c r="H207" s="360"/>
    </row>
    <row r="208" spans="1:8" s="28" customFormat="1" ht="11.25" customHeight="1">
      <c r="A208" s="354" t="s">
        <v>861</v>
      </c>
      <c r="B208" s="360"/>
      <c r="C208" s="360"/>
      <c r="D208" s="360"/>
      <c r="E208" s="360"/>
      <c r="F208" s="360"/>
      <c r="G208" s="360"/>
      <c r="H208" s="360"/>
    </row>
    <row r="209" spans="1:8" s="28" customFormat="1" ht="22.5" customHeight="1">
      <c r="A209" s="354" t="s">
        <v>866</v>
      </c>
      <c r="B209" s="353"/>
      <c r="C209" s="353"/>
      <c r="D209" s="353"/>
      <c r="E209" s="353"/>
      <c r="F209" s="353"/>
      <c r="G209" s="353"/>
      <c r="H209" s="353"/>
    </row>
    <row r="210" spans="1:8" s="28" customFormat="1" ht="22.5" customHeight="1">
      <c r="A210" s="354" t="s">
        <v>715</v>
      </c>
      <c r="B210" s="353"/>
      <c r="C210" s="353"/>
      <c r="D210" s="353"/>
      <c r="E210" s="353"/>
      <c r="F210" s="353"/>
      <c r="G210" s="353"/>
      <c r="H210" s="353"/>
    </row>
    <row r="211" spans="1:8" s="28" customFormat="1" ht="11.25" customHeight="1">
      <c r="A211" s="354" t="s">
        <v>716</v>
      </c>
      <c r="B211" s="353"/>
      <c r="C211" s="353"/>
      <c r="D211" s="353"/>
      <c r="E211" s="353"/>
      <c r="F211" s="353"/>
      <c r="G211" s="353"/>
      <c r="H211" s="353"/>
    </row>
    <row r="212" spans="1:8" s="28" customFormat="1" ht="11.25" customHeight="1">
      <c r="A212" s="355" t="s">
        <v>813</v>
      </c>
      <c r="B212" s="355"/>
      <c r="C212" s="355"/>
      <c r="D212" s="355"/>
      <c r="E212" s="355"/>
      <c r="F212" s="355"/>
      <c r="G212" s="355"/>
      <c r="H212" s="355"/>
    </row>
    <row r="213" spans="1:9" s="28" customFormat="1" ht="36" customHeight="1">
      <c r="A213" s="354" t="s">
        <v>865</v>
      </c>
      <c r="B213" s="354"/>
      <c r="C213" s="354"/>
      <c r="D213" s="354"/>
      <c r="E213" s="354"/>
      <c r="F213" s="354"/>
      <c r="G213" s="354"/>
      <c r="H213" s="354"/>
      <c r="I213" s="323"/>
    </row>
    <row r="214" spans="1:9" s="28" customFormat="1" ht="33.75" customHeight="1">
      <c r="A214" s="354" t="s">
        <v>879</v>
      </c>
      <c r="B214" s="354"/>
      <c r="C214" s="354"/>
      <c r="D214" s="354"/>
      <c r="E214" s="354"/>
      <c r="F214" s="354"/>
      <c r="G214" s="354"/>
      <c r="H214" s="354"/>
      <c r="I214" s="323"/>
    </row>
    <row r="215" spans="1:9" s="28" customFormat="1" ht="11.25" customHeight="1">
      <c r="A215" s="354" t="s">
        <v>867</v>
      </c>
      <c r="B215" s="354"/>
      <c r="C215" s="354"/>
      <c r="D215" s="354"/>
      <c r="E215" s="354"/>
      <c r="F215" s="354"/>
      <c r="G215" s="354"/>
      <c r="H215" s="354"/>
      <c r="I215" s="323"/>
    </row>
    <row r="216" spans="1:8" s="52" customFormat="1" ht="5.25" customHeight="1">
      <c r="A216" s="363"/>
      <c r="B216" s="362"/>
      <c r="C216" s="362"/>
      <c r="D216" s="362"/>
      <c r="E216" s="362"/>
      <c r="F216" s="362"/>
      <c r="G216" s="362"/>
      <c r="H216" s="362"/>
    </row>
    <row r="217" spans="1:8" s="28" customFormat="1" ht="11.25" customHeight="1">
      <c r="A217" s="361" t="s">
        <v>271</v>
      </c>
      <c r="B217" s="362"/>
      <c r="C217" s="362"/>
      <c r="D217" s="362"/>
      <c r="E217" s="362"/>
      <c r="F217" s="362"/>
      <c r="G217" s="362"/>
      <c r="H217" s="362"/>
    </row>
    <row r="218" spans="1:8" s="52" customFormat="1" ht="5.25" customHeight="1">
      <c r="A218" s="364"/>
      <c r="B218" s="364"/>
      <c r="C218" s="364"/>
      <c r="D218" s="364"/>
      <c r="E218" s="364"/>
      <c r="F218" s="364"/>
      <c r="G218" s="364"/>
      <c r="H218" s="364"/>
    </row>
    <row r="219" spans="1:8" s="28" customFormat="1" ht="11.25" customHeight="1">
      <c r="A219" s="359" t="s">
        <v>868</v>
      </c>
      <c r="B219" s="359"/>
      <c r="C219" s="359"/>
      <c r="D219" s="359"/>
      <c r="E219" s="359"/>
      <c r="F219" s="359"/>
      <c r="G219" s="359"/>
      <c r="H219" s="359"/>
    </row>
    <row r="220" spans="1:8" s="28" customFormat="1" ht="11.25" customHeight="1">
      <c r="A220" s="361" t="s">
        <v>615</v>
      </c>
      <c r="B220" s="362"/>
      <c r="C220" s="362"/>
      <c r="D220" s="362"/>
      <c r="E220" s="362"/>
      <c r="F220" s="362"/>
      <c r="G220" s="362"/>
      <c r="H220" s="362"/>
    </row>
  </sheetData>
  <sheetProtection/>
  <mergeCells count="200">
    <mergeCell ref="A1:H1"/>
    <mergeCell ref="A2:H2"/>
    <mergeCell ref="A3:H3"/>
    <mergeCell ref="A4:H4"/>
    <mergeCell ref="A5:B5"/>
    <mergeCell ref="A6:B6"/>
    <mergeCell ref="A7:B7"/>
    <mergeCell ref="A8:C8"/>
    <mergeCell ref="A9:B9"/>
    <mergeCell ref="A10:B10"/>
    <mergeCell ref="A11:B11"/>
    <mergeCell ref="A12:B12"/>
    <mergeCell ref="A16:B16"/>
    <mergeCell ref="A20:B20"/>
    <mergeCell ref="A21:B21"/>
    <mergeCell ref="A22:B22"/>
    <mergeCell ref="A23:B23"/>
    <mergeCell ref="A24:B24"/>
    <mergeCell ref="A25:B25"/>
    <mergeCell ref="A28:B28"/>
    <mergeCell ref="A31:B31"/>
    <mergeCell ref="A32:B32"/>
    <mergeCell ref="A36:B36"/>
    <mergeCell ref="A37:B37"/>
    <mergeCell ref="A38:B38"/>
    <mergeCell ref="A39:B39"/>
    <mergeCell ref="A40:B40"/>
    <mergeCell ref="A41:B41"/>
    <mergeCell ref="A42:B42"/>
    <mergeCell ref="A43:B43"/>
    <mergeCell ref="A46:B46"/>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3:B203"/>
    <mergeCell ref="A205:H205"/>
    <mergeCell ref="A206:H206"/>
    <mergeCell ref="A207:H207"/>
    <mergeCell ref="A208:H208"/>
    <mergeCell ref="A209:H209"/>
    <mergeCell ref="A210:H210"/>
    <mergeCell ref="A211:H211"/>
    <mergeCell ref="A212:H212"/>
    <mergeCell ref="A219:H219"/>
    <mergeCell ref="A220:H220"/>
    <mergeCell ref="A213:H213"/>
    <mergeCell ref="A214:H214"/>
    <mergeCell ref="A215:H215"/>
    <mergeCell ref="A216:H216"/>
    <mergeCell ref="A217:H217"/>
    <mergeCell ref="A218:H218"/>
  </mergeCells>
  <printOptions/>
  <pageMargins left="0.7" right="0.7" top="0.75" bottom="0.75" header="0.3" footer="0.3"/>
  <pageSetup horizontalDpi="600" verticalDpi="600" orientation="portrait" paperSize="9" r:id="rId1"/>
  <ignoredErrors>
    <ignoredError sqref="C7:E7 H7" numberStoredAsText="1"/>
  </ignoredErrors>
</worksheet>
</file>

<file path=xl/worksheets/sheet6.xml><?xml version="1.0" encoding="utf-8"?>
<worksheet xmlns="http://schemas.openxmlformats.org/spreadsheetml/2006/main" xmlns:r="http://schemas.openxmlformats.org/officeDocument/2006/relationships">
  <dimension ref="A1:I235"/>
  <sheetViews>
    <sheetView zoomScalePageLayoutView="0" workbookViewId="0" topLeftCell="A1">
      <pane ySplit="9" topLeftCell="A10" activePane="bottomLeft" state="frozen"/>
      <selection pane="topLeft" activeCell="A1" sqref="A1:M1"/>
      <selection pane="bottomLeft" activeCell="A1" sqref="A1:H1"/>
    </sheetView>
  </sheetViews>
  <sheetFormatPr defaultColWidth="9.140625" defaultRowHeight="12.75"/>
  <cols>
    <col min="1" max="1" width="1.7109375" style="0" customWidth="1"/>
    <col min="2" max="2" width="28.140625" style="0" customWidth="1"/>
    <col min="3" max="8" width="14.28125" style="0" customWidth="1"/>
  </cols>
  <sheetData>
    <row r="1" spans="1:8" ht="12.75" customHeight="1">
      <c r="A1" s="379"/>
      <c r="B1" s="379"/>
      <c r="C1" s="379"/>
      <c r="D1" s="379"/>
      <c r="E1" s="379"/>
      <c r="F1" s="379"/>
      <c r="G1" s="379"/>
      <c r="H1" s="379"/>
    </row>
    <row r="2" spans="1:8" s="325" customFormat="1" ht="30" customHeight="1">
      <c r="A2" s="378" t="s">
        <v>630</v>
      </c>
      <c r="B2" s="378"/>
      <c r="C2" s="378"/>
      <c r="D2" s="378"/>
      <c r="E2" s="378"/>
      <c r="F2" s="378"/>
      <c r="G2" s="378"/>
      <c r="H2" s="378"/>
    </row>
    <row r="3" spans="1:8" ht="12.75" customHeight="1">
      <c r="A3" s="377"/>
      <c r="B3" s="377"/>
      <c r="C3" s="377"/>
      <c r="D3" s="377"/>
      <c r="E3" s="377"/>
      <c r="F3" s="377"/>
      <c r="G3" s="377"/>
      <c r="H3" s="377"/>
    </row>
    <row r="4" spans="1:8" ht="12.75" customHeight="1">
      <c r="A4" s="376"/>
      <c r="B4" s="376"/>
      <c r="C4" s="376"/>
      <c r="D4" s="376"/>
      <c r="E4" s="376"/>
      <c r="F4" s="376"/>
      <c r="G4" s="376"/>
      <c r="H4" s="376"/>
    </row>
    <row r="5" spans="1:8" s="289" customFormat="1" ht="12" customHeight="1">
      <c r="A5" s="336"/>
      <c r="B5" s="336"/>
      <c r="C5" s="297" t="s">
        <v>1</v>
      </c>
      <c r="D5" s="297" t="s">
        <v>2</v>
      </c>
      <c r="E5" s="300" t="s">
        <v>3</v>
      </c>
      <c r="F5" s="295" t="s">
        <v>4</v>
      </c>
      <c r="G5" s="291" t="s">
        <v>5</v>
      </c>
      <c r="H5" s="291" t="s">
        <v>6</v>
      </c>
    </row>
    <row r="6" spans="1:8" s="289" customFormat="1" ht="12" customHeight="1">
      <c r="A6" s="338"/>
      <c r="B6" s="382"/>
      <c r="C6" s="298" t="s">
        <v>7</v>
      </c>
      <c r="D6" s="298" t="s">
        <v>7</v>
      </c>
      <c r="E6" s="299" t="s">
        <v>8</v>
      </c>
      <c r="F6" s="296" t="s">
        <v>9</v>
      </c>
      <c r="G6" s="290" t="s">
        <v>10</v>
      </c>
      <c r="H6" s="290" t="s">
        <v>277</v>
      </c>
    </row>
    <row r="7" spans="1:8" s="289" customFormat="1" ht="12" customHeight="1">
      <c r="A7" s="383"/>
      <c r="B7" s="383"/>
      <c r="C7" s="299" t="s">
        <v>832</v>
      </c>
      <c r="D7" s="299" t="s">
        <v>833</v>
      </c>
      <c r="E7" s="299" t="s">
        <v>834</v>
      </c>
      <c r="F7" s="290" t="s">
        <v>819</v>
      </c>
      <c r="G7" s="290" t="s">
        <v>818</v>
      </c>
      <c r="H7" s="290" t="s">
        <v>835</v>
      </c>
    </row>
    <row r="8" spans="1:8" ht="12" customHeight="1">
      <c r="A8" s="367"/>
      <c r="B8" s="367"/>
      <c r="C8" s="367"/>
      <c r="D8" s="367"/>
      <c r="E8" s="367"/>
      <c r="F8" s="367"/>
      <c r="G8" s="367"/>
      <c r="H8" s="303"/>
    </row>
    <row r="9" spans="1:8" ht="12" customHeight="1">
      <c r="A9" s="340" t="s">
        <v>18</v>
      </c>
      <c r="B9" s="340"/>
      <c r="C9" s="169">
        <v>4164.232672264212</v>
      </c>
      <c r="D9" s="169">
        <v>4552.37492433157</v>
      </c>
      <c r="E9" s="212">
        <v>80.21</v>
      </c>
      <c r="F9" s="212">
        <v>100</v>
      </c>
      <c r="G9" s="169" t="s">
        <v>19</v>
      </c>
      <c r="H9" s="169">
        <f>H11+H22+H37+H41+H51</f>
        <v>3000000</v>
      </c>
    </row>
    <row r="10" spans="1:8" ht="12" customHeight="1">
      <c r="A10" s="341"/>
      <c r="B10" s="341"/>
      <c r="C10" s="21"/>
      <c r="D10" s="21"/>
      <c r="E10" s="21"/>
      <c r="F10" s="21"/>
      <c r="G10" s="21"/>
      <c r="H10" s="21"/>
    </row>
    <row r="11" spans="1:8" ht="12" customHeight="1">
      <c r="A11" s="342" t="s">
        <v>20</v>
      </c>
      <c r="B11" s="342"/>
      <c r="C11" s="25">
        <v>2749.9002604867837</v>
      </c>
      <c r="D11" s="25">
        <v>4208.278208920187</v>
      </c>
      <c r="E11" s="25" t="s">
        <v>19</v>
      </c>
      <c r="F11" s="25" t="s">
        <v>19</v>
      </c>
      <c r="G11" s="25" t="s">
        <v>19</v>
      </c>
      <c r="H11" s="25">
        <f>H12+H16+H20</f>
        <v>22584483</v>
      </c>
    </row>
    <row r="12" spans="1:8" ht="12" customHeight="1">
      <c r="A12" s="343" t="s">
        <v>21</v>
      </c>
      <c r="B12" s="343"/>
      <c r="C12" s="29">
        <v>2771.333320897999</v>
      </c>
      <c r="D12" s="29">
        <v>4689.197273701125</v>
      </c>
      <c r="E12" s="29" t="s">
        <v>19</v>
      </c>
      <c r="F12" s="29" t="s">
        <v>19</v>
      </c>
      <c r="G12" s="29" t="s">
        <v>19</v>
      </c>
      <c r="H12" s="29">
        <f>H13+H14+H15</f>
        <v>5051179</v>
      </c>
    </row>
    <row r="13" spans="1:8" ht="12" customHeight="1">
      <c r="A13" s="32"/>
      <c r="B13" s="33" t="s">
        <v>22</v>
      </c>
      <c r="C13" s="29">
        <v>2829.7086810637666</v>
      </c>
      <c r="D13" s="29">
        <v>4656.5891234939745</v>
      </c>
      <c r="E13" s="29" t="s">
        <v>19</v>
      </c>
      <c r="F13" s="29" t="s">
        <v>19</v>
      </c>
      <c r="G13" s="29" t="s">
        <v>19</v>
      </c>
      <c r="H13" s="29">
        <f>H191+H192+H194+H199+H200</f>
        <v>1239103</v>
      </c>
    </row>
    <row r="14" spans="1:8" ht="12" customHeight="1">
      <c r="A14" s="32"/>
      <c r="B14" s="33" t="s">
        <v>23</v>
      </c>
      <c r="C14" s="29">
        <v>2954.4766644340257</v>
      </c>
      <c r="D14" s="29">
        <v>5106.725063801208</v>
      </c>
      <c r="E14" s="29" t="s">
        <v>19</v>
      </c>
      <c r="F14" s="29" t="s">
        <v>19</v>
      </c>
      <c r="G14" s="29" t="s">
        <v>19</v>
      </c>
      <c r="H14" s="29">
        <f>+H195</f>
        <v>1701354</v>
      </c>
    </row>
    <row r="15" spans="1:8" ht="12" customHeight="1">
      <c r="A15" s="32"/>
      <c r="B15" s="34" t="s">
        <v>24</v>
      </c>
      <c r="C15" s="29">
        <v>2523.82457964012</v>
      </c>
      <c r="D15" s="29">
        <v>4315.427533750412</v>
      </c>
      <c r="E15" s="29" t="s">
        <v>19</v>
      </c>
      <c r="F15" s="29" t="s">
        <v>19</v>
      </c>
      <c r="G15" s="29" t="s">
        <v>19</v>
      </c>
      <c r="H15" s="29">
        <f>H193+H196+H197+H198</f>
        <v>2110722</v>
      </c>
    </row>
    <row r="16" spans="1:8" ht="12" customHeight="1">
      <c r="A16" s="343" t="s">
        <v>25</v>
      </c>
      <c r="B16" s="343"/>
      <c r="C16" s="29">
        <v>2760.5477982586626</v>
      </c>
      <c r="D16" s="29">
        <v>7099.190195942431</v>
      </c>
      <c r="E16" s="29" t="s">
        <v>19</v>
      </c>
      <c r="F16" s="29" t="s">
        <v>19</v>
      </c>
      <c r="G16" s="29" t="s">
        <v>19</v>
      </c>
      <c r="H16" s="29">
        <f>H17+H18+H19</f>
        <v>4132125</v>
      </c>
    </row>
    <row r="17" spans="1:8" ht="12" customHeight="1">
      <c r="A17" s="32"/>
      <c r="B17" s="33" t="s">
        <v>26</v>
      </c>
      <c r="C17" s="29">
        <v>2719.284726219854</v>
      </c>
      <c r="D17" s="29">
        <v>7749.860110132161</v>
      </c>
      <c r="E17" s="29" t="s">
        <v>19</v>
      </c>
      <c r="F17" s="29" t="s">
        <v>19</v>
      </c>
      <c r="G17" s="29" t="s">
        <v>19</v>
      </c>
      <c r="H17" s="29">
        <f>+H187</f>
        <v>584786</v>
      </c>
    </row>
    <row r="18" spans="1:8" ht="12" customHeight="1">
      <c r="A18" s="32"/>
      <c r="B18" s="33" t="s">
        <v>27</v>
      </c>
      <c r="C18" s="29">
        <v>2777.9566163793106</v>
      </c>
      <c r="D18" s="29">
        <v>7505.563735135135</v>
      </c>
      <c r="E18" s="29" t="s">
        <v>19</v>
      </c>
      <c r="F18" s="29" t="s">
        <v>19</v>
      </c>
      <c r="G18" s="29" t="s">
        <v>19</v>
      </c>
      <c r="H18" s="29">
        <f>+H186</f>
        <v>1483503</v>
      </c>
    </row>
    <row r="19" spans="1:8" ht="12" customHeight="1">
      <c r="A19" s="35"/>
      <c r="B19" s="33" t="s">
        <v>28</v>
      </c>
      <c r="C19" s="29">
        <v>2780.4327577831323</v>
      </c>
      <c r="D19" s="29">
        <v>6178.958110423607</v>
      </c>
      <c r="E19" s="29" t="s">
        <v>19</v>
      </c>
      <c r="F19" s="29" t="s">
        <v>19</v>
      </c>
      <c r="G19" s="29" t="s">
        <v>19</v>
      </c>
      <c r="H19" s="29">
        <f>H188</f>
        <v>2063836</v>
      </c>
    </row>
    <row r="20" spans="1:8" ht="12" customHeight="1">
      <c r="A20" s="344" t="s">
        <v>29</v>
      </c>
      <c r="B20" s="344"/>
      <c r="C20" s="37">
        <v>2731.975702320472</v>
      </c>
      <c r="D20" s="37">
        <v>2770.496655795625</v>
      </c>
      <c r="E20" s="37" t="s">
        <v>19</v>
      </c>
      <c r="F20" s="37" t="s">
        <v>19</v>
      </c>
      <c r="G20" s="37" t="s">
        <v>19</v>
      </c>
      <c r="H20" s="37">
        <f>H178+H179+H180+H164+H181+H182+H169+H183+H172</f>
        <v>13401179</v>
      </c>
    </row>
    <row r="21" spans="1:8" ht="12" customHeight="1">
      <c r="A21" s="345"/>
      <c r="B21" s="345"/>
      <c r="C21" s="35"/>
      <c r="D21" s="35"/>
      <c r="E21" s="35"/>
      <c r="F21" s="35"/>
      <c r="G21" s="35"/>
      <c r="H21" s="35"/>
    </row>
    <row r="22" spans="1:8" ht="12" customHeight="1">
      <c r="A22" s="342" t="s">
        <v>691</v>
      </c>
      <c r="B22" s="342"/>
      <c r="C22" s="25">
        <v>3361.5332716543235</v>
      </c>
      <c r="D22" s="25">
        <v>4014.3473357165235</v>
      </c>
      <c r="E22" s="25" t="s">
        <v>19</v>
      </c>
      <c r="F22" s="25" t="s">
        <v>19</v>
      </c>
      <c r="G22" s="25" t="s">
        <v>19</v>
      </c>
      <c r="H22" s="25">
        <f>H23+H24+H25+H28+H31+H32</f>
        <v>10885155</v>
      </c>
    </row>
    <row r="23" spans="1:8" ht="12" customHeight="1">
      <c r="A23" s="343" t="s">
        <v>31</v>
      </c>
      <c r="B23" s="343"/>
      <c r="C23" s="29">
        <v>3708.940189440807</v>
      </c>
      <c r="D23" s="29">
        <v>3722.419525345952</v>
      </c>
      <c r="E23" s="29" t="s">
        <v>19</v>
      </c>
      <c r="F23" s="29" t="s">
        <v>19</v>
      </c>
      <c r="G23" s="29" t="s">
        <v>19</v>
      </c>
      <c r="H23" s="29">
        <f>H124+H126+H127+H135+H136+H138+H139+H141+H142</f>
        <v>611085</v>
      </c>
    </row>
    <row r="24" spans="1:8" ht="12" customHeight="1">
      <c r="A24" s="343" t="s">
        <v>32</v>
      </c>
      <c r="B24" s="343"/>
      <c r="C24" s="29">
        <v>3099.381417056075</v>
      </c>
      <c r="D24" s="29">
        <v>7932.278830034924</v>
      </c>
      <c r="E24" s="29" t="s">
        <v>19</v>
      </c>
      <c r="F24" s="29" t="s">
        <v>19</v>
      </c>
      <c r="G24" s="29" t="s">
        <v>19</v>
      </c>
      <c r="H24" s="29">
        <f>H132</f>
        <v>283080</v>
      </c>
    </row>
    <row r="25" spans="1:8" ht="12" customHeight="1">
      <c r="A25" s="343" t="s">
        <v>33</v>
      </c>
      <c r="B25" s="343"/>
      <c r="C25" s="29">
        <v>2668.1776693474962</v>
      </c>
      <c r="D25" s="29">
        <v>3816.1596584290883</v>
      </c>
      <c r="E25" s="29" t="s">
        <v>19</v>
      </c>
      <c r="F25" s="29" t="s">
        <v>19</v>
      </c>
      <c r="G25" s="29" t="s">
        <v>19</v>
      </c>
      <c r="H25" s="29">
        <f>H26+H27</f>
        <v>4017204</v>
      </c>
    </row>
    <row r="26" spans="1:8" ht="12" customHeight="1">
      <c r="A26" s="42"/>
      <c r="B26" s="33" t="s">
        <v>34</v>
      </c>
      <c r="C26" s="29">
        <v>2938.4609845413365</v>
      </c>
      <c r="D26" s="29">
        <v>13874.456463834671</v>
      </c>
      <c r="E26" s="29" t="s">
        <v>19</v>
      </c>
      <c r="F26" s="29" t="s">
        <v>19</v>
      </c>
      <c r="G26" s="29" t="s">
        <v>19</v>
      </c>
      <c r="H26" s="29">
        <f>H125+H129+H131+H137+H143+H146</f>
        <v>747036</v>
      </c>
    </row>
    <row r="27" spans="1:8" ht="12" customHeight="1">
      <c r="A27" s="35"/>
      <c r="B27" s="33" t="s">
        <v>35</v>
      </c>
      <c r="C27" s="29">
        <v>2647.6706950120297</v>
      </c>
      <c r="D27" s="29">
        <v>3075.9166066751163</v>
      </c>
      <c r="E27" s="29" t="s">
        <v>19</v>
      </c>
      <c r="F27" s="29" t="s">
        <v>19</v>
      </c>
      <c r="G27" s="29" t="s">
        <v>19</v>
      </c>
      <c r="H27" s="29">
        <f>H130+H133+H134+H144</f>
        <v>3270168</v>
      </c>
    </row>
    <row r="28" spans="1:8" ht="12" customHeight="1">
      <c r="A28" s="343" t="s">
        <v>36</v>
      </c>
      <c r="B28" s="343"/>
      <c r="C28" s="29">
        <v>3219.8483685322067</v>
      </c>
      <c r="D28" s="29">
        <v>3424.033790556583</v>
      </c>
      <c r="E28" s="29" t="s">
        <v>19</v>
      </c>
      <c r="F28" s="29" t="s">
        <v>19</v>
      </c>
      <c r="G28" s="29" t="s">
        <v>19</v>
      </c>
      <c r="H28" s="29">
        <f>H29+H30</f>
        <v>1172197</v>
      </c>
    </row>
    <row r="29" spans="1:8" ht="12" customHeight="1">
      <c r="A29" s="42"/>
      <c r="B29" s="33" t="s">
        <v>37</v>
      </c>
      <c r="C29" s="29">
        <v>2752.0254358974357</v>
      </c>
      <c r="D29" s="29">
        <v>4026.7390025359264</v>
      </c>
      <c r="E29" s="29" t="s">
        <v>19</v>
      </c>
      <c r="F29" s="29" t="s">
        <v>19</v>
      </c>
      <c r="G29" s="29" t="s">
        <v>19</v>
      </c>
      <c r="H29" s="29">
        <f>+H128</f>
        <v>724761</v>
      </c>
    </row>
    <row r="30" spans="1:8" ht="12" customHeight="1">
      <c r="A30" s="35"/>
      <c r="B30" s="33" t="s">
        <v>38</v>
      </c>
      <c r="C30" s="29">
        <v>3428.9212605042017</v>
      </c>
      <c r="D30" s="29">
        <v>3150.6441180981615</v>
      </c>
      <c r="E30" s="29" t="s">
        <v>19</v>
      </c>
      <c r="F30" s="29" t="s">
        <v>19</v>
      </c>
      <c r="G30" s="29" t="s">
        <v>19</v>
      </c>
      <c r="H30" s="29">
        <f>H145</f>
        <v>447436</v>
      </c>
    </row>
    <row r="31" spans="1:8" ht="12" customHeight="1">
      <c r="A31" s="343" t="s">
        <v>39</v>
      </c>
      <c r="B31" s="343"/>
      <c r="C31" s="29">
        <v>3212.1229957203996</v>
      </c>
      <c r="D31" s="29">
        <v>1658.009656160457</v>
      </c>
      <c r="E31" s="29" t="s">
        <v>19</v>
      </c>
      <c r="F31" s="29" t="s">
        <v>19</v>
      </c>
      <c r="G31" s="29" t="s">
        <v>19</v>
      </c>
      <c r="H31" s="29">
        <f>H140</f>
        <v>598921</v>
      </c>
    </row>
    <row r="32" spans="1:8" ht="12" customHeight="1">
      <c r="A32" s="343" t="s">
        <v>692</v>
      </c>
      <c r="B32" s="343"/>
      <c r="C32" s="29">
        <v>2732.7529005765377</v>
      </c>
      <c r="D32" s="29">
        <v>3752.446201859229</v>
      </c>
      <c r="E32" s="29" t="s">
        <v>19</v>
      </c>
      <c r="F32" s="29" t="s">
        <v>19</v>
      </c>
      <c r="G32" s="29" t="s">
        <v>19</v>
      </c>
      <c r="H32" s="29">
        <f>H33+H34+H35</f>
        <v>4202668</v>
      </c>
    </row>
    <row r="33" spans="1:8" ht="12" customHeight="1">
      <c r="A33" s="42"/>
      <c r="B33" s="33" t="s">
        <v>41</v>
      </c>
      <c r="C33" s="29">
        <v>3006.387944444444</v>
      </c>
      <c r="D33" s="29">
        <v>4395.072495606326</v>
      </c>
      <c r="E33" s="29" t="s">
        <v>19</v>
      </c>
      <c r="F33" s="29" t="s">
        <v>19</v>
      </c>
      <c r="G33" s="29" t="s">
        <v>19</v>
      </c>
      <c r="H33" s="29">
        <f>H154</f>
        <v>96484</v>
      </c>
    </row>
    <row r="34" spans="1:8" ht="12" customHeight="1">
      <c r="A34" s="32"/>
      <c r="B34" s="33" t="s">
        <v>42</v>
      </c>
      <c r="C34" s="29">
        <v>3452.0371090047392</v>
      </c>
      <c r="D34" s="29">
        <v>14702.132753623186</v>
      </c>
      <c r="E34" s="29" t="s">
        <v>19</v>
      </c>
      <c r="F34" s="29" t="s">
        <v>19</v>
      </c>
      <c r="G34" s="29" t="s">
        <v>19</v>
      </c>
      <c r="H34" s="29">
        <f>H150+H151+H152+H155</f>
        <v>15409</v>
      </c>
    </row>
    <row r="35" spans="1:8" ht="12" customHeight="1">
      <c r="A35" s="32"/>
      <c r="B35" s="43" t="s">
        <v>693</v>
      </c>
      <c r="C35" s="37">
        <v>2675.5138614656985</v>
      </c>
      <c r="D35" s="37">
        <v>3250.876179496951</v>
      </c>
      <c r="E35" s="37" t="s">
        <v>19</v>
      </c>
      <c r="F35" s="37" t="s">
        <v>19</v>
      </c>
      <c r="G35" s="37" t="s">
        <v>19</v>
      </c>
      <c r="H35" s="37">
        <f>H149+H153+H156</f>
        <v>4090775</v>
      </c>
    </row>
    <row r="36" spans="1:8" ht="12" customHeight="1">
      <c r="A36" s="345"/>
      <c r="B36" s="345"/>
      <c r="C36" s="35"/>
      <c r="D36" s="35"/>
      <c r="E36" s="35"/>
      <c r="F36" s="35"/>
      <c r="G36" s="35"/>
      <c r="H36" s="35"/>
    </row>
    <row r="37" spans="1:8" ht="12" customHeight="1">
      <c r="A37" s="342" t="s">
        <v>44</v>
      </c>
      <c r="B37" s="342"/>
      <c r="C37" s="25">
        <v>2910.104779536329</v>
      </c>
      <c r="D37" s="25">
        <v>2933.2440846782224</v>
      </c>
      <c r="E37" s="25" t="s">
        <v>19</v>
      </c>
      <c r="F37" s="25" t="s">
        <v>19</v>
      </c>
      <c r="G37" s="25" t="s">
        <v>19</v>
      </c>
      <c r="H37" s="25">
        <f>H38+H39</f>
        <v>13225976</v>
      </c>
    </row>
    <row r="38" spans="1:8" ht="12" customHeight="1">
      <c r="A38" s="343" t="s">
        <v>45</v>
      </c>
      <c r="B38" s="343"/>
      <c r="C38" s="29">
        <v>2871.9429485019973</v>
      </c>
      <c r="D38" s="29">
        <v>3104.6055501316864</v>
      </c>
      <c r="E38" s="29" t="s">
        <v>19</v>
      </c>
      <c r="F38" s="29" t="s">
        <v>19</v>
      </c>
      <c r="G38" s="29" t="s">
        <v>19</v>
      </c>
      <c r="H38" s="29">
        <f>H159+H160+H162+H163+H165+H168+H170+H171+H174+H175</f>
        <v>11632680</v>
      </c>
    </row>
    <row r="39" spans="1:8" ht="12" customHeight="1">
      <c r="A39" s="344" t="s">
        <v>46</v>
      </c>
      <c r="B39" s="344"/>
      <c r="C39" s="37">
        <v>3187.0085003748127</v>
      </c>
      <c r="D39" s="37">
        <v>1705.218639765702</v>
      </c>
      <c r="E39" s="37" t="s">
        <v>19</v>
      </c>
      <c r="F39" s="37" t="s">
        <v>19</v>
      </c>
      <c r="G39" s="37" t="s">
        <v>19</v>
      </c>
      <c r="H39" s="37">
        <f>+H161+H166+H173</f>
        <v>1593296</v>
      </c>
    </row>
    <row r="40" spans="1:8" ht="12" customHeight="1">
      <c r="A40" s="345"/>
      <c r="B40" s="345"/>
      <c r="C40" s="35"/>
      <c r="D40" s="35"/>
      <c r="E40" s="35"/>
      <c r="F40" s="35"/>
      <c r="G40" s="35"/>
      <c r="H40" s="35"/>
    </row>
    <row r="41" spans="1:8" ht="12" customHeight="1">
      <c r="A41" s="342" t="s">
        <v>47</v>
      </c>
      <c r="B41" s="342"/>
      <c r="C41" s="25">
        <v>5310.517752747223</v>
      </c>
      <c r="D41" s="25">
        <v>5814.467365039258</v>
      </c>
      <c r="E41" s="25" t="s">
        <v>19</v>
      </c>
      <c r="F41" s="25" t="s">
        <v>19</v>
      </c>
      <c r="G41" s="25" t="s">
        <v>19</v>
      </c>
      <c r="H41" s="25">
        <f>H42+H43+H46</f>
        <v>-42505136</v>
      </c>
    </row>
    <row r="42" spans="1:8" ht="12" customHeight="1">
      <c r="A42" s="343" t="s">
        <v>48</v>
      </c>
      <c r="B42" s="343"/>
      <c r="C42" s="29">
        <v>6115.471234188173</v>
      </c>
      <c r="D42" s="29">
        <v>7326.35868695687</v>
      </c>
      <c r="E42" s="29" t="s">
        <v>19</v>
      </c>
      <c r="F42" s="29" t="s">
        <v>19</v>
      </c>
      <c r="G42" s="29" t="s">
        <v>19</v>
      </c>
      <c r="H42" s="29">
        <f>H81+H82+H85+H86+H88+H90+H92+H93+H97+H99+H104+H105+H109+H112+H115+H117+H120+H121</f>
        <v>-44530516</v>
      </c>
    </row>
    <row r="43" spans="1:8" ht="12" customHeight="1">
      <c r="A43" s="346" t="s">
        <v>49</v>
      </c>
      <c r="B43" s="346"/>
      <c r="C43" s="29">
        <v>3484.4953344651917</v>
      </c>
      <c r="D43" s="29">
        <v>2730.825444886556</v>
      </c>
      <c r="E43" s="29" t="s">
        <v>19</v>
      </c>
      <c r="F43" s="29" t="s">
        <v>19</v>
      </c>
      <c r="G43" s="29" t="s">
        <v>19</v>
      </c>
      <c r="H43" s="29">
        <f>H44+H45</f>
        <v>1618969</v>
      </c>
    </row>
    <row r="44" spans="1:8" ht="12" customHeight="1">
      <c r="A44" s="43"/>
      <c r="B44" s="33" t="s">
        <v>50</v>
      </c>
      <c r="C44" s="29">
        <v>3773.1886473195273</v>
      </c>
      <c r="D44" s="29">
        <v>1810.2472672079584</v>
      </c>
      <c r="E44" s="29" t="s">
        <v>19</v>
      </c>
      <c r="F44" s="29" t="s">
        <v>19</v>
      </c>
      <c r="G44" s="29" t="s">
        <v>19</v>
      </c>
      <c r="H44" s="29">
        <f>H75+H102+H91+H167+H95+H100+H118</f>
        <v>-1775420</v>
      </c>
    </row>
    <row r="45" spans="1:8" ht="12" customHeight="1">
      <c r="A45" s="43"/>
      <c r="B45" s="33" t="s">
        <v>51</v>
      </c>
      <c r="C45" s="29">
        <v>3084.989557926829</v>
      </c>
      <c r="D45" s="29">
        <v>3995.2908590374755</v>
      </c>
      <c r="E45" s="29" t="s">
        <v>19</v>
      </c>
      <c r="F45" s="29" t="s">
        <v>19</v>
      </c>
      <c r="G45" s="29" t="s">
        <v>19</v>
      </c>
      <c r="H45" s="29">
        <f>H83+H108+H110</f>
        <v>3394389</v>
      </c>
    </row>
    <row r="46" spans="1:8" ht="12" customHeight="1">
      <c r="A46" s="343" t="s">
        <v>53</v>
      </c>
      <c r="B46" s="343"/>
      <c r="C46" s="29">
        <v>3739.885090309587</v>
      </c>
      <c r="D46" s="29">
        <v>2565.2790112734874</v>
      </c>
      <c r="E46" s="29" t="s">
        <v>19</v>
      </c>
      <c r="F46" s="29" t="s">
        <v>19</v>
      </c>
      <c r="G46" s="29" t="s">
        <v>19</v>
      </c>
      <c r="H46" s="29">
        <f>H47+H48+H49</f>
        <v>406411</v>
      </c>
    </row>
    <row r="47" spans="1:8" ht="12" customHeight="1">
      <c r="A47" s="43"/>
      <c r="B47" s="33" t="s">
        <v>54</v>
      </c>
      <c r="C47" s="29">
        <v>2925.8852058823527</v>
      </c>
      <c r="D47" s="29">
        <v>5960.898129121833</v>
      </c>
      <c r="E47" s="29" t="s">
        <v>19</v>
      </c>
      <c r="F47" s="29" t="s">
        <v>19</v>
      </c>
      <c r="G47" s="29" t="s">
        <v>19</v>
      </c>
      <c r="H47" s="29">
        <f>+H71+H72+H80+H101</f>
        <v>1220085</v>
      </c>
    </row>
    <row r="48" spans="1:8" ht="12" customHeight="1">
      <c r="A48" s="43"/>
      <c r="B48" s="33" t="s">
        <v>55</v>
      </c>
      <c r="C48" s="29">
        <v>3041.9590348482416</v>
      </c>
      <c r="D48" s="29">
        <v>1604.7951304347828</v>
      </c>
      <c r="E48" s="29" t="s">
        <v>19</v>
      </c>
      <c r="F48" s="29" t="s">
        <v>19</v>
      </c>
      <c r="G48" s="29" t="s">
        <v>19</v>
      </c>
      <c r="H48" s="29">
        <f>H74+H76+H87+H89+H103+H107+H113+H116</f>
        <v>2157224</v>
      </c>
    </row>
    <row r="49" spans="1:8" ht="12" customHeight="1">
      <c r="A49" s="43"/>
      <c r="B49" s="43" t="s">
        <v>56</v>
      </c>
      <c r="C49" s="37">
        <v>4194.500348060506</v>
      </c>
      <c r="D49" s="37">
        <v>2308.318665455281</v>
      </c>
      <c r="E49" s="37" t="s">
        <v>19</v>
      </c>
      <c r="F49" s="37" t="s">
        <v>19</v>
      </c>
      <c r="G49" s="37" t="s">
        <v>19</v>
      </c>
      <c r="H49" s="37">
        <f>H70+H77+H84+H94+H106+H111+H119</f>
        <v>-2970898</v>
      </c>
    </row>
    <row r="50" spans="1:8" ht="12" customHeight="1">
      <c r="A50" s="347"/>
      <c r="B50" s="347"/>
      <c r="C50" s="34"/>
      <c r="D50" s="34"/>
      <c r="E50" s="34"/>
      <c r="F50" s="34"/>
      <c r="G50" s="34"/>
      <c r="H50" s="34"/>
    </row>
    <row r="51" spans="1:8" ht="12" customHeight="1">
      <c r="A51" s="342" t="s">
        <v>57</v>
      </c>
      <c r="B51" s="342"/>
      <c r="C51" s="25">
        <v>4020.5359485199547</v>
      </c>
      <c r="D51" s="25">
        <v>3559.575250074663</v>
      </c>
      <c r="E51" s="25" t="s">
        <v>19</v>
      </c>
      <c r="F51" s="25" t="s">
        <v>19</v>
      </c>
      <c r="G51" s="25" t="s">
        <v>19</v>
      </c>
      <c r="H51" s="25">
        <f>H52+H53+H54</f>
        <v>-1190478</v>
      </c>
    </row>
    <row r="52" spans="1:8" ht="12" customHeight="1">
      <c r="A52" s="343" t="s">
        <v>58</v>
      </c>
      <c r="B52" s="343"/>
      <c r="C52" s="29">
        <v>3790.127908778548</v>
      </c>
      <c r="D52" s="29">
        <v>3609.444255070994</v>
      </c>
      <c r="E52" s="29" t="s">
        <v>19</v>
      </c>
      <c r="F52" s="29" t="s">
        <v>19</v>
      </c>
      <c r="G52" s="29" t="s">
        <v>19</v>
      </c>
      <c r="H52" s="29">
        <f>H57+H60+H63+H67</f>
        <v>903292</v>
      </c>
    </row>
    <row r="53" spans="1:8" ht="12" customHeight="1">
      <c r="A53" s="343" t="s">
        <v>59</v>
      </c>
      <c r="B53" s="343"/>
      <c r="C53" s="29">
        <v>4212.262196936465</v>
      </c>
      <c r="D53" s="29">
        <v>3903.115310635205</v>
      </c>
      <c r="E53" s="29" t="s">
        <v>19</v>
      </c>
      <c r="F53" s="29" t="s">
        <v>19</v>
      </c>
      <c r="G53" s="29" t="s">
        <v>19</v>
      </c>
      <c r="H53" s="29">
        <f>H73+H78+H79+H61+H62+H96+H98+H64+H65+H114+H66</f>
        <v>-2599869</v>
      </c>
    </row>
    <row r="54" spans="1:8" ht="12" customHeight="1">
      <c r="A54" s="344" t="s">
        <v>60</v>
      </c>
      <c r="B54" s="344"/>
      <c r="C54" s="37">
        <v>3598.7119428692085</v>
      </c>
      <c r="D54" s="37">
        <v>618.1182577565639</v>
      </c>
      <c r="E54" s="37" t="s">
        <v>19</v>
      </c>
      <c r="F54" s="37" t="s">
        <v>19</v>
      </c>
      <c r="G54" s="37" t="s">
        <v>19</v>
      </c>
      <c r="H54" s="37">
        <f>H59+H58</f>
        <v>506099</v>
      </c>
    </row>
    <row r="55" spans="1:8" ht="12" customHeight="1">
      <c r="A55" s="347"/>
      <c r="B55" s="347"/>
      <c r="C55" s="72"/>
      <c r="D55" s="72"/>
      <c r="E55" s="72"/>
      <c r="F55" s="72"/>
      <c r="G55" s="72"/>
      <c r="H55" s="72"/>
    </row>
    <row r="56" spans="1:8" ht="12" customHeight="1">
      <c r="A56" s="348" t="s">
        <v>61</v>
      </c>
      <c r="B56" s="348"/>
      <c r="C56" s="21">
        <v>4056.1925933981993</v>
      </c>
      <c r="D56" s="21">
        <v>3583.2408172368323</v>
      </c>
      <c r="E56" s="21" t="s">
        <v>19</v>
      </c>
      <c r="F56" s="21" t="s">
        <v>19</v>
      </c>
      <c r="G56" s="21" t="s">
        <v>19</v>
      </c>
      <c r="H56" s="21">
        <f>SUM(H57:H67)</f>
        <v>-1708392</v>
      </c>
    </row>
    <row r="57" spans="1:8" ht="12" customHeight="1">
      <c r="A57" s="343" t="s">
        <v>63</v>
      </c>
      <c r="B57" s="343"/>
      <c r="C57" s="29">
        <v>4719.519427079646</v>
      </c>
      <c r="D57" s="29">
        <v>2502.224824224518</v>
      </c>
      <c r="E57" s="29">
        <v>83</v>
      </c>
      <c r="F57" s="31">
        <v>98.86</v>
      </c>
      <c r="G57" s="29">
        <v>56</v>
      </c>
      <c r="H57" s="29">
        <v>-20974</v>
      </c>
    </row>
    <row r="58" spans="1:8" ht="12" customHeight="1">
      <c r="A58" s="343" t="s">
        <v>621</v>
      </c>
      <c r="B58" s="343"/>
      <c r="C58" s="29">
        <v>2726.6070166015625</v>
      </c>
      <c r="D58" s="29">
        <v>2992.3675182127254</v>
      </c>
      <c r="E58" s="29">
        <v>95</v>
      </c>
      <c r="F58" s="31">
        <v>69.98</v>
      </c>
      <c r="G58" s="29">
        <v>37</v>
      </c>
      <c r="H58" s="29">
        <v>663087</v>
      </c>
    </row>
    <row r="59" spans="1:8" ht="12" customHeight="1">
      <c r="A59" s="343" t="s">
        <v>69</v>
      </c>
      <c r="B59" s="343"/>
      <c r="C59" s="29">
        <v>4450.845000596374</v>
      </c>
      <c r="D59" s="29">
        <v>-1675.9123510089155</v>
      </c>
      <c r="E59" s="29">
        <v>75</v>
      </c>
      <c r="F59" s="31">
        <v>106.08</v>
      </c>
      <c r="G59" s="29">
        <v>61</v>
      </c>
      <c r="H59" s="29">
        <v>-156988</v>
      </c>
    </row>
    <row r="60" spans="1:8" ht="12" customHeight="1">
      <c r="A60" s="343" t="s">
        <v>70</v>
      </c>
      <c r="B60" s="343"/>
      <c r="C60" s="29">
        <v>4103.610622700024</v>
      </c>
      <c r="D60" s="29">
        <v>5407.934557676151</v>
      </c>
      <c r="E60" s="29">
        <v>87</v>
      </c>
      <c r="F60" s="31">
        <v>97.95</v>
      </c>
      <c r="G60" s="29">
        <v>55</v>
      </c>
      <c r="H60" s="29">
        <v>-16827</v>
      </c>
    </row>
    <row r="61" spans="1:8" ht="12" customHeight="1">
      <c r="A61" s="343" t="s">
        <v>71</v>
      </c>
      <c r="B61" s="343"/>
      <c r="C61" s="29">
        <v>3215.503878978664</v>
      </c>
      <c r="D61" s="29">
        <v>2140.228540802213</v>
      </c>
      <c r="E61" s="29">
        <v>80</v>
      </c>
      <c r="F61" s="31">
        <v>95.12</v>
      </c>
      <c r="G61" s="29">
        <v>53</v>
      </c>
      <c r="H61" s="29">
        <v>44597</v>
      </c>
    </row>
    <row r="62" spans="1:8" ht="12" customHeight="1">
      <c r="A62" s="343" t="s">
        <v>74</v>
      </c>
      <c r="B62" s="343"/>
      <c r="C62" s="29">
        <v>4707.319243188513</v>
      </c>
      <c r="D62" s="29">
        <v>5468.060191264063</v>
      </c>
      <c r="E62" s="29">
        <v>75</v>
      </c>
      <c r="F62" s="31">
        <v>120.13</v>
      </c>
      <c r="G62" s="29">
        <v>70</v>
      </c>
      <c r="H62" s="29">
        <v>-3551576</v>
      </c>
    </row>
    <row r="63" spans="1:8" ht="12" customHeight="1">
      <c r="A63" s="343" t="s">
        <v>76</v>
      </c>
      <c r="B63" s="343"/>
      <c r="C63" s="29">
        <v>3017.076583574358</v>
      </c>
      <c r="D63" s="29">
        <v>1886.371829453992</v>
      </c>
      <c r="E63" s="29">
        <v>92</v>
      </c>
      <c r="F63" s="31">
        <v>85.06</v>
      </c>
      <c r="G63" s="29">
        <v>47</v>
      </c>
      <c r="H63" s="29">
        <v>667204</v>
      </c>
    </row>
    <row r="64" spans="1:8" ht="12" customHeight="1">
      <c r="A64" s="343" t="s">
        <v>79</v>
      </c>
      <c r="B64" s="343"/>
      <c r="C64" s="29">
        <v>3828.8609791666663</v>
      </c>
      <c r="D64" s="29">
        <v>903.8775271059214</v>
      </c>
      <c r="E64" s="29">
        <v>75</v>
      </c>
      <c r="F64" s="31">
        <v>92.05</v>
      </c>
      <c r="G64" s="29">
        <v>51</v>
      </c>
      <c r="H64" s="29">
        <v>0</v>
      </c>
    </row>
    <row r="65" spans="1:8" ht="12" customHeight="1">
      <c r="A65" s="343" t="s">
        <v>81</v>
      </c>
      <c r="B65" s="343"/>
      <c r="C65" s="29">
        <v>2818.349832681992</v>
      </c>
      <c r="D65" s="29">
        <v>3393.146391320899</v>
      </c>
      <c r="E65" s="29">
        <v>85</v>
      </c>
      <c r="F65" s="31">
        <v>79.39</v>
      </c>
      <c r="G65" s="29">
        <v>43</v>
      </c>
      <c r="H65" s="29">
        <v>389196</v>
      </c>
    </row>
    <row r="66" spans="1:8" ht="12" customHeight="1">
      <c r="A66" s="343" t="s">
        <v>83</v>
      </c>
      <c r="B66" s="343"/>
      <c r="C66" s="29">
        <v>4829.21886915078</v>
      </c>
      <c r="D66" s="29">
        <v>2400.010585692674</v>
      </c>
      <c r="E66" s="29">
        <v>65</v>
      </c>
      <c r="F66" s="31">
        <v>105.19</v>
      </c>
      <c r="G66" s="29">
        <v>60</v>
      </c>
      <c r="H66" s="29">
        <v>0</v>
      </c>
    </row>
    <row r="67" spans="1:8" ht="12" customHeight="1">
      <c r="A67" s="344" t="s">
        <v>85</v>
      </c>
      <c r="B67" s="344"/>
      <c r="C67" s="37">
        <v>3166.7005437701077</v>
      </c>
      <c r="D67" s="37">
        <v>2636.6467801584963</v>
      </c>
      <c r="E67" s="37">
        <v>90</v>
      </c>
      <c r="F67" s="39">
        <v>87.09</v>
      </c>
      <c r="G67" s="37">
        <v>48</v>
      </c>
      <c r="H67" s="37">
        <v>273889</v>
      </c>
    </row>
    <row r="68" spans="1:8" ht="12" customHeight="1">
      <c r="A68" s="34"/>
      <c r="B68" s="304"/>
      <c r="C68" s="34"/>
      <c r="D68" s="34"/>
      <c r="E68" s="34"/>
      <c r="F68" s="34"/>
      <c r="G68" s="34"/>
      <c r="H68" s="34"/>
    </row>
    <row r="69" spans="1:8" ht="12" customHeight="1">
      <c r="A69" s="342" t="s">
        <v>86</v>
      </c>
      <c r="B69" s="342"/>
      <c r="C69" s="25">
        <v>5258.601254848139</v>
      </c>
      <c r="D69" s="25">
        <v>5731.442368875778</v>
      </c>
      <c r="E69" s="25" t="s">
        <v>19</v>
      </c>
      <c r="F69" s="25" t="s">
        <v>19</v>
      </c>
      <c r="G69" s="25" t="s">
        <v>19</v>
      </c>
      <c r="H69" s="25">
        <f>SUM(H70:H121)</f>
        <v>-42274094</v>
      </c>
    </row>
    <row r="70" spans="1:8" ht="12" customHeight="1">
      <c r="A70" s="343" t="s">
        <v>795</v>
      </c>
      <c r="B70" s="343"/>
      <c r="C70" s="29">
        <v>3255.360082337139</v>
      </c>
      <c r="D70" s="29">
        <v>3952.848266932273</v>
      </c>
      <c r="E70" s="29">
        <v>82</v>
      </c>
      <c r="F70" s="31">
        <v>93.75</v>
      </c>
      <c r="G70" s="29">
        <v>52</v>
      </c>
      <c r="H70" s="29">
        <v>169471</v>
      </c>
    </row>
    <row r="71" spans="1:8" ht="12" customHeight="1">
      <c r="A71" s="343" t="s">
        <v>796</v>
      </c>
      <c r="B71" s="343"/>
      <c r="C71" s="29">
        <v>2538.8139827586206</v>
      </c>
      <c r="D71" s="29">
        <v>5771.21021923621</v>
      </c>
      <c r="E71" s="29">
        <v>95</v>
      </c>
      <c r="F71" s="31">
        <v>68.82</v>
      </c>
      <c r="G71" s="29">
        <v>36</v>
      </c>
      <c r="H71" s="29">
        <v>769824</v>
      </c>
    </row>
    <row r="72" spans="1:8" ht="12" customHeight="1">
      <c r="A72" s="343" t="s">
        <v>89</v>
      </c>
      <c r="B72" s="343"/>
      <c r="C72" s="29">
        <v>2968.378793103448</v>
      </c>
      <c r="D72" s="29">
        <v>4372.7898641304355</v>
      </c>
      <c r="E72" s="29">
        <v>95</v>
      </c>
      <c r="F72" s="31">
        <v>76.4</v>
      </c>
      <c r="G72" s="29">
        <v>41</v>
      </c>
      <c r="H72" s="29">
        <v>55686</v>
      </c>
    </row>
    <row r="73" spans="1:8" ht="12" customHeight="1">
      <c r="A73" s="343" t="s">
        <v>90</v>
      </c>
      <c r="B73" s="343"/>
      <c r="C73" s="29">
        <v>2767.319292828686</v>
      </c>
      <c r="D73" s="29">
        <v>3349.1521912350595</v>
      </c>
      <c r="E73" s="29">
        <v>95</v>
      </c>
      <c r="F73" s="31">
        <v>70.77</v>
      </c>
      <c r="G73" s="29">
        <v>37</v>
      </c>
      <c r="H73" s="29">
        <v>715230</v>
      </c>
    </row>
    <row r="74" spans="1:8" ht="12" customHeight="1">
      <c r="A74" s="343" t="s">
        <v>91</v>
      </c>
      <c r="B74" s="343"/>
      <c r="C74" s="29">
        <v>2802.0786038961037</v>
      </c>
      <c r="D74" s="29">
        <v>3827.856426229509</v>
      </c>
      <c r="E74" s="29">
        <v>100</v>
      </c>
      <c r="F74" s="31">
        <v>70.83</v>
      </c>
      <c r="G74" s="29">
        <v>37</v>
      </c>
      <c r="H74" s="29">
        <v>156571</v>
      </c>
    </row>
    <row r="75" spans="1:8" ht="12" customHeight="1">
      <c r="A75" s="343" t="s">
        <v>797</v>
      </c>
      <c r="B75" s="343"/>
      <c r="C75" s="29">
        <v>3671.2752137305697</v>
      </c>
      <c r="D75" s="29">
        <v>4523.330508259211</v>
      </c>
      <c r="E75" s="29">
        <v>85</v>
      </c>
      <c r="F75" s="31">
        <v>94.87</v>
      </c>
      <c r="G75" s="29">
        <v>53</v>
      </c>
      <c r="H75" s="29">
        <v>6802</v>
      </c>
    </row>
    <row r="76" spans="1:8" ht="12" customHeight="1">
      <c r="A76" s="343" t="s">
        <v>94</v>
      </c>
      <c r="B76" s="343"/>
      <c r="C76" s="29">
        <v>2478.0834330708662</v>
      </c>
      <c r="D76" s="29">
        <v>1665.391739130435</v>
      </c>
      <c r="E76" s="29">
        <v>100</v>
      </c>
      <c r="F76" s="31">
        <v>72.37</v>
      </c>
      <c r="G76" s="29">
        <v>38</v>
      </c>
      <c r="H76" s="29">
        <v>533198</v>
      </c>
    </row>
    <row r="77" spans="1:8" ht="12" customHeight="1">
      <c r="A77" s="343" t="s">
        <v>96</v>
      </c>
      <c r="B77" s="343"/>
      <c r="C77" s="29">
        <v>8040.262089665654</v>
      </c>
      <c r="D77" s="29">
        <v>-803.2389728096657</v>
      </c>
      <c r="E77" s="29">
        <v>59</v>
      </c>
      <c r="F77" s="31">
        <v>161.63</v>
      </c>
      <c r="G77" s="29">
        <v>70</v>
      </c>
      <c r="H77" s="29">
        <v>-3602173</v>
      </c>
    </row>
    <row r="78" spans="1:8" ht="12" customHeight="1">
      <c r="A78" s="343" t="s">
        <v>98</v>
      </c>
      <c r="B78" s="343"/>
      <c r="C78" s="29">
        <v>5303.914052812858</v>
      </c>
      <c r="D78" s="29">
        <v>7717.995193370165</v>
      </c>
      <c r="E78" s="29">
        <v>69</v>
      </c>
      <c r="F78" s="31">
        <v>127.41</v>
      </c>
      <c r="G78" s="29">
        <v>70</v>
      </c>
      <c r="H78" s="29">
        <v>-346020</v>
      </c>
    </row>
    <row r="79" spans="1:8" ht="12" customHeight="1">
      <c r="A79" s="343" t="s">
        <v>837</v>
      </c>
      <c r="B79" s="343"/>
      <c r="C79" s="29">
        <v>3536.8925567010306</v>
      </c>
      <c r="D79" s="29">
        <v>1096.1835757575761</v>
      </c>
      <c r="E79" s="29">
        <v>90</v>
      </c>
      <c r="F79" s="31">
        <v>86.14</v>
      </c>
      <c r="G79" s="29">
        <v>47</v>
      </c>
      <c r="H79" s="29">
        <v>9966</v>
      </c>
    </row>
    <row r="80" spans="1:8" ht="12" customHeight="1">
      <c r="A80" s="343" t="s">
        <v>101</v>
      </c>
      <c r="B80" s="343"/>
      <c r="C80" s="29">
        <v>3741.0241370223976</v>
      </c>
      <c r="D80" s="29">
        <v>7109.609089759798</v>
      </c>
      <c r="E80" s="29">
        <v>95</v>
      </c>
      <c r="F80" s="31">
        <v>81.89</v>
      </c>
      <c r="G80" s="29">
        <v>45</v>
      </c>
      <c r="H80" s="29">
        <v>75633</v>
      </c>
    </row>
    <row r="81" spans="1:8" ht="12" customHeight="1">
      <c r="A81" s="343" t="s">
        <v>102</v>
      </c>
      <c r="B81" s="343"/>
      <c r="C81" s="29">
        <v>11684.470588620014</v>
      </c>
      <c r="D81" s="29">
        <v>-13585.026914473685</v>
      </c>
      <c r="E81" s="29">
        <v>58</v>
      </c>
      <c r="F81" s="31">
        <v>448.9</v>
      </c>
      <c r="G81" s="29">
        <v>70</v>
      </c>
      <c r="H81" s="29">
        <v>-8307131</v>
      </c>
    </row>
    <row r="82" spans="1:8" ht="12" customHeight="1">
      <c r="A82" s="343" t="s">
        <v>105</v>
      </c>
      <c r="B82" s="343"/>
      <c r="C82" s="29">
        <v>3203.4399886055216</v>
      </c>
      <c r="D82" s="29">
        <v>5861.680113154175</v>
      </c>
      <c r="E82" s="29">
        <v>83</v>
      </c>
      <c r="F82" s="31">
        <v>88.54</v>
      </c>
      <c r="G82" s="29">
        <v>49</v>
      </c>
      <c r="H82" s="29">
        <v>111610</v>
      </c>
    </row>
    <row r="83" spans="1:8" ht="12" customHeight="1">
      <c r="A83" s="343" t="s">
        <v>106</v>
      </c>
      <c r="B83" s="343"/>
      <c r="C83" s="29">
        <v>2828.3546949724096</v>
      </c>
      <c r="D83" s="29">
        <v>4271.924145085566</v>
      </c>
      <c r="E83" s="29">
        <v>95</v>
      </c>
      <c r="F83" s="31">
        <v>74.41</v>
      </c>
      <c r="G83" s="29">
        <v>40</v>
      </c>
      <c r="H83" s="29">
        <v>3400810</v>
      </c>
    </row>
    <row r="84" spans="1:8" ht="12" customHeight="1">
      <c r="A84" s="343" t="s">
        <v>110</v>
      </c>
      <c r="B84" s="343"/>
      <c r="C84" s="29">
        <v>3193.1507072712607</v>
      </c>
      <c r="D84" s="29">
        <v>3009.8468717127844</v>
      </c>
      <c r="E84" s="29">
        <v>85</v>
      </c>
      <c r="F84" s="31">
        <v>86.57</v>
      </c>
      <c r="G84" s="29">
        <v>48</v>
      </c>
      <c r="H84" s="29">
        <v>411524</v>
      </c>
    </row>
    <row r="85" spans="1:8" ht="12" customHeight="1">
      <c r="A85" s="343" t="s">
        <v>798</v>
      </c>
      <c r="B85" s="343"/>
      <c r="C85" s="29">
        <v>9138.482010276171</v>
      </c>
      <c r="D85" s="29">
        <v>5707.583539518901</v>
      </c>
      <c r="E85" s="29">
        <v>65</v>
      </c>
      <c r="F85" s="31">
        <v>152.32</v>
      </c>
      <c r="G85" s="29">
        <v>70</v>
      </c>
      <c r="H85" s="29">
        <v>-4296543</v>
      </c>
    </row>
    <row r="86" spans="1:8" ht="12" customHeight="1">
      <c r="A86" s="343" t="s">
        <v>799</v>
      </c>
      <c r="B86" s="343"/>
      <c r="C86" s="29">
        <v>4898.520377176016</v>
      </c>
      <c r="D86" s="29">
        <v>6337.953802208354</v>
      </c>
      <c r="E86" s="29">
        <v>75</v>
      </c>
      <c r="F86" s="31">
        <v>127.23</v>
      </c>
      <c r="G86" s="29">
        <v>70</v>
      </c>
      <c r="H86" s="29">
        <v>-475227</v>
      </c>
    </row>
    <row r="87" spans="1:8" ht="12" customHeight="1">
      <c r="A87" s="343" t="s">
        <v>116</v>
      </c>
      <c r="B87" s="343"/>
      <c r="C87" s="29">
        <v>3487.878631698974</v>
      </c>
      <c r="D87" s="29">
        <v>-1431.2414971428566</v>
      </c>
      <c r="E87" s="29">
        <v>80</v>
      </c>
      <c r="F87" s="31">
        <v>95.89</v>
      </c>
      <c r="G87" s="29">
        <v>54</v>
      </c>
      <c r="H87" s="29">
        <v>-48270</v>
      </c>
    </row>
    <row r="88" spans="1:8" ht="12" customHeight="1">
      <c r="A88" s="343" t="s">
        <v>800</v>
      </c>
      <c r="B88" s="343"/>
      <c r="C88" s="29">
        <v>5183.691927621861</v>
      </c>
      <c r="D88" s="29">
        <v>1142.1449742457694</v>
      </c>
      <c r="E88" s="29">
        <v>65</v>
      </c>
      <c r="F88" s="31">
        <v>120.51</v>
      </c>
      <c r="G88" s="29">
        <v>70</v>
      </c>
      <c r="H88" s="29">
        <v>-377885</v>
      </c>
    </row>
    <row r="89" spans="1:8" ht="12" customHeight="1">
      <c r="A89" s="343" t="s">
        <v>118</v>
      </c>
      <c r="B89" s="343"/>
      <c r="C89" s="29">
        <v>2731.4589655172417</v>
      </c>
      <c r="D89" s="29">
        <v>4995.208113553112</v>
      </c>
      <c r="E89" s="29">
        <v>90</v>
      </c>
      <c r="F89" s="31">
        <v>72.27</v>
      </c>
      <c r="G89" s="29">
        <v>38</v>
      </c>
      <c r="H89" s="29">
        <v>334194</v>
      </c>
    </row>
    <row r="90" spans="1:8" ht="12" customHeight="1">
      <c r="A90" s="343" t="s">
        <v>119</v>
      </c>
      <c r="B90" s="343"/>
      <c r="C90" s="29">
        <v>5770.387013487476</v>
      </c>
      <c r="D90" s="29">
        <v>5683.374144486691</v>
      </c>
      <c r="E90" s="29">
        <v>75</v>
      </c>
      <c r="F90" s="31">
        <v>123.21</v>
      </c>
      <c r="G90" s="29">
        <v>70</v>
      </c>
      <c r="H90" s="29">
        <v>-208609</v>
      </c>
    </row>
    <row r="91" spans="1:8" ht="12" customHeight="1">
      <c r="A91" s="343" t="s">
        <v>801</v>
      </c>
      <c r="B91" s="343"/>
      <c r="C91" s="29">
        <v>4024.9616126482215</v>
      </c>
      <c r="D91" s="29">
        <v>3907.00572748268</v>
      </c>
      <c r="E91" s="29">
        <v>80</v>
      </c>
      <c r="F91" s="31">
        <v>104.81</v>
      </c>
      <c r="G91" s="29">
        <v>60</v>
      </c>
      <c r="H91" s="29">
        <v>0</v>
      </c>
    </row>
    <row r="92" spans="1:8" ht="12" customHeight="1">
      <c r="A92" s="343" t="s">
        <v>122</v>
      </c>
      <c r="B92" s="343"/>
      <c r="C92" s="29">
        <v>2908.1705892090395</v>
      </c>
      <c r="D92" s="29">
        <v>2169.654207282913</v>
      </c>
      <c r="E92" s="29">
        <v>90</v>
      </c>
      <c r="F92" s="31">
        <v>82.99</v>
      </c>
      <c r="G92" s="29">
        <v>45</v>
      </c>
      <c r="H92" s="29">
        <v>235762</v>
      </c>
    </row>
    <row r="93" spans="1:8" ht="12" customHeight="1">
      <c r="A93" s="343" t="s">
        <v>124</v>
      </c>
      <c r="B93" s="343"/>
      <c r="C93" s="29">
        <v>6095.9686944340465</v>
      </c>
      <c r="D93" s="29">
        <v>9681.917316680225</v>
      </c>
      <c r="E93" s="29">
        <v>80</v>
      </c>
      <c r="F93" s="31">
        <v>128.11</v>
      </c>
      <c r="G93" s="29">
        <v>70</v>
      </c>
      <c r="H93" s="29">
        <v>-23080336</v>
      </c>
    </row>
    <row r="94" spans="1:8" ht="12" customHeight="1">
      <c r="A94" s="343" t="s">
        <v>125</v>
      </c>
      <c r="B94" s="343"/>
      <c r="C94" s="29">
        <v>3857.1936813922357</v>
      </c>
      <c r="D94" s="29">
        <v>-411.86974905897165</v>
      </c>
      <c r="E94" s="29">
        <v>75</v>
      </c>
      <c r="F94" s="31">
        <v>99.47</v>
      </c>
      <c r="G94" s="29">
        <v>56</v>
      </c>
      <c r="H94" s="29">
        <v>0</v>
      </c>
    </row>
    <row r="95" spans="1:8" ht="12" customHeight="1">
      <c r="A95" s="343" t="s">
        <v>802</v>
      </c>
      <c r="B95" s="343"/>
      <c r="C95" s="29">
        <v>8275.079607692307</v>
      </c>
      <c r="D95" s="29">
        <v>-2940.8814188163874</v>
      </c>
      <c r="E95" s="29">
        <v>65</v>
      </c>
      <c r="F95" s="31">
        <v>243.5</v>
      </c>
      <c r="G95" s="29">
        <v>70</v>
      </c>
      <c r="H95" s="29">
        <v>-3734266</v>
      </c>
    </row>
    <row r="96" spans="1:8" ht="12" customHeight="1">
      <c r="A96" s="343" t="s">
        <v>127</v>
      </c>
      <c r="B96" s="343"/>
      <c r="C96" s="29">
        <v>4292.71412044374</v>
      </c>
      <c r="D96" s="29">
        <v>3483.3689909638542</v>
      </c>
      <c r="E96" s="29">
        <v>85</v>
      </c>
      <c r="F96" s="31">
        <v>111.05</v>
      </c>
      <c r="G96" s="29">
        <v>64</v>
      </c>
      <c r="H96" s="29">
        <v>-7281</v>
      </c>
    </row>
    <row r="97" spans="1:8" ht="12" customHeight="1">
      <c r="A97" s="343" t="s">
        <v>128</v>
      </c>
      <c r="B97" s="343"/>
      <c r="C97" s="29">
        <v>4189.995675632146</v>
      </c>
      <c r="D97" s="29">
        <v>6120.399370460049</v>
      </c>
      <c r="E97" s="29">
        <v>80</v>
      </c>
      <c r="F97" s="31">
        <v>121.42</v>
      </c>
      <c r="G97" s="29">
        <v>70</v>
      </c>
      <c r="H97" s="29">
        <v>-609043</v>
      </c>
    </row>
    <row r="98" spans="1:8" ht="12" customHeight="1">
      <c r="A98" s="343" t="s">
        <v>129</v>
      </c>
      <c r="B98" s="343"/>
      <c r="C98" s="29">
        <v>3425.7258398357294</v>
      </c>
      <c r="D98" s="29">
        <v>1964.9037748798903</v>
      </c>
      <c r="E98" s="29">
        <v>85</v>
      </c>
      <c r="F98" s="31">
        <v>82.19</v>
      </c>
      <c r="G98" s="29">
        <v>45</v>
      </c>
      <c r="H98" s="29">
        <v>127007</v>
      </c>
    </row>
    <row r="99" spans="1:8" ht="12" customHeight="1">
      <c r="A99" s="343" t="s">
        <v>130</v>
      </c>
      <c r="B99" s="343"/>
      <c r="C99" s="29">
        <v>4425.021272222222</v>
      </c>
      <c r="D99" s="29">
        <v>4853.020514950167</v>
      </c>
      <c r="E99" s="29">
        <v>75</v>
      </c>
      <c r="F99" s="31">
        <v>105.46</v>
      </c>
      <c r="G99" s="29">
        <v>60</v>
      </c>
      <c r="H99" s="29">
        <v>-10280</v>
      </c>
    </row>
    <row r="100" spans="1:8" ht="12" customHeight="1">
      <c r="A100" s="343" t="s">
        <v>803</v>
      </c>
      <c r="B100" s="343"/>
      <c r="C100" s="29">
        <v>5023.460640648012</v>
      </c>
      <c r="D100" s="29">
        <v>4396.476683636364</v>
      </c>
      <c r="E100" s="29">
        <v>60</v>
      </c>
      <c r="F100" s="31">
        <v>129.43</v>
      </c>
      <c r="G100" s="29">
        <v>70</v>
      </c>
      <c r="H100" s="29">
        <v>-800031</v>
      </c>
    </row>
    <row r="101" spans="1:8" ht="12" customHeight="1">
      <c r="A101" s="343" t="s">
        <v>132</v>
      </c>
      <c r="B101" s="343"/>
      <c r="C101" s="29">
        <v>2657.5572025723473</v>
      </c>
      <c r="D101" s="29">
        <v>5779.11948051948</v>
      </c>
      <c r="E101" s="29">
        <v>100</v>
      </c>
      <c r="F101" s="31">
        <v>66.79</v>
      </c>
      <c r="G101" s="29">
        <v>35</v>
      </c>
      <c r="H101" s="29">
        <v>318942</v>
      </c>
    </row>
    <row r="102" spans="1:8" ht="12" customHeight="1">
      <c r="A102" s="343" t="s">
        <v>622</v>
      </c>
      <c r="B102" s="343"/>
      <c r="C102" s="29">
        <v>2775.5402281163438</v>
      </c>
      <c r="D102" s="29">
        <v>1507.3310483351236</v>
      </c>
      <c r="E102" s="29">
        <v>90</v>
      </c>
      <c r="F102" s="31">
        <v>74.46</v>
      </c>
      <c r="G102" s="29">
        <v>40</v>
      </c>
      <c r="H102" s="29">
        <v>1865481</v>
      </c>
    </row>
    <row r="103" spans="1:8" ht="12" customHeight="1">
      <c r="A103" s="343" t="s">
        <v>824</v>
      </c>
      <c r="B103" s="343"/>
      <c r="C103" s="29">
        <v>3538.168533333333</v>
      </c>
      <c r="D103" s="29">
        <v>1057.0267633928581</v>
      </c>
      <c r="E103" s="29">
        <v>80</v>
      </c>
      <c r="F103" s="31">
        <v>87.14</v>
      </c>
      <c r="G103" s="29">
        <v>48</v>
      </c>
      <c r="H103" s="29">
        <v>0</v>
      </c>
    </row>
    <row r="104" spans="1:8" ht="12" customHeight="1">
      <c r="A104" s="343" t="s">
        <v>134</v>
      </c>
      <c r="B104" s="343"/>
      <c r="C104" s="29">
        <v>8552.618543563069</v>
      </c>
      <c r="D104" s="29">
        <v>-1284.932834437088</v>
      </c>
      <c r="E104" s="29">
        <v>80</v>
      </c>
      <c r="F104" s="31">
        <v>168.91</v>
      </c>
      <c r="G104" s="29">
        <v>70</v>
      </c>
      <c r="H104" s="29">
        <v>-530672</v>
      </c>
    </row>
    <row r="105" spans="1:8" ht="12" customHeight="1">
      <c r="A105" s="343" t="s">
        <v>135</v>
      </c>
      <c r="B105" s="343"/>
      <c r="C105" s="29">
        <v>5113.152405724726</v>
      </c>
      <c r="D105" s="29">
        <v>2723.3570273631844</v>
      </c>
      <c r="E105" s="29">
        <v>75</v>
      </c>
      <c r="F105" s="31">
        <v>117.29</v>
      </c>
      <c r="G105" s="29">
        <v>68</v>
      </c>
      <c r="H105" s="29">
        <v>-184476</v>
      </c>
    </row>
    <row r="106" spans="1:8" ht="12" customHeight="1">
      <c r="A106" s="343" t="s">
        <v>136</v>
      </c>
      <c r="B106" s="343"/>
      <c r="C106" s="29">
        <v>3760.002629969419</v>
      </c>
      <c r="D106" s="29">
        <v>-411.8451359516623</v>
      </c>
      <c r="E106" s="29">
        <v>90</v>
      </c>
      <c r="F106" s="31">
        <v>90.56</v>
      </c>
      <c r="G106" s="29">
        <v>50</v>
      </c>
      <c r="H106" s="29">
        <v>0</v>
      </c>
    </row>
    <row r="107" spans="1:8" ht="12" customHeight="1">
      <c r="A107" s="343" t="s">
        <v>137</v>
      </c>
      <c r="B107" s="343"/>
      <c r="C107" s="29">
        <v>2750.558161057692</v>
      </c>
      <c r="D107" s="29">
        <v>1402.872823250297</v>
      </c>
      <c r="E107" s="29">
        <v>95</v>
      </c>
      <c r="F107" s="31">
        <v>73.05</v>
      </c>
      <c r="G107" s="29">
        <v>39</v>
      </c>
      <c r="H107" s="29">
        <v>517854</v>
      </c>
    </row>
    <row r="108" spans="1:8" ht="12" customHeight="1">
      <c r="A108" s="343" t="s">
        <v>138</v>
      </c>
      <c r="B108" s="343"/>
      <c r="C108" s="29">
        <v>4072.352180555555</v>
      </c>
      <c r="D108" s="29">
        <v>4063.2196111869034</v>
      </c>
      <c r="E108" s="29">
        <v>75</v>
      </c>
      <c r="F108" s="31">
        <v>120.86</v>
      </c>
      <c r="G108" s="29">
        <v>70</v>
      </c>
      <c r="H108" s="29">
        <v>-40383</v>
      </c>
    </row>
    <row r="109" spans="1:8" ht="12" customHeight="1">
      <c r="A109" s="343" t="s">
        <v>139</v>
      </c>
      <c r="B109" s="343"/>
      <c r="C109" s="29">
        <v>9866.245647890972</v>
      </c>
      <c r="D109" s="29">
        <v>1124.536372832371</v>
      </c>
      <c r="E109" s="29">
        <v>60</v>
      </c>
      <c r="F109" s="31">
        <v>198.74</v>
      </c>
      <c r="G109" s="29">
        <v>70</v>
      </c>
      <c r="H109" s="29">
        <v>-4344775</v>
      </c>
    </row>
    <row r="110" spans="1:8" ht="12" customHeight="1">
      <c r="A110" s="343" t="s">
        <v>140</v>
      </c>
      <c r="B110" s="343"/>
      <c r="C110" s="29">
        <v>3219.575735607676</v>
      </c>
      <c r="D110" s="29">
        <v>2972.8953503184703</v>
      </c>
      <c r="E110" s="29">
        <v>85</v>
      </c>
      <c r="F110" s="31">
        <v>102.63</v>
      </c>
      <c r="G110" s="29">
        <v>58</v>
      </c>
      <c r="H110" s="29">
        <v>33962</v>
      </c>
    </row>
    <row r="111" spans="1:8" ht="12" customHeight="1">
      <c r="A111" s="343" t="s">
        <v>141</v>
      </c>
      <c r="B111" s="343"/>
      <c r="C111" s="29">
        <v>2705.9584682440845</v>
      </c>
      <c r="D111" s="29">
        <v>2717.736752767528</v>
      </c>
      <c r="E111" s="29">
        <v>90</v>
      </c>
      <c r="F111" s="31">
        <v>80.46</v>
      </c>
      <c r="G111" s="29">
        <v>44</v>
      </c>
      <c r="H111" s="29">
        <v>110093</v>
      </c>
    </row>
    <row r="112" spans="1:8" ht="12" customHeight="1">
      <c r="A112" s="343" t="s">
        <v>142</v>
      </c>
      <c r="B112" s="343"/>
      <c r="C112" s="29">
        <v>6776.948771604938</v>
      </c>
      <c r="D112" s="29">
        <v>-706.4586414392063</v>
      </c>
      <c r="E112" s="29">
        <v>58</v>
      </c>
      <c r="F112" s="31">
        <v>145.19</v>
      </c>
      <c r="G112" s="29">
        <v>70</v>
      </c>
      <c r="H112" s="29">
        <v>-1094651</v>
      </c>
    </row>
    <row r="113" spans="1:8" ht="12" customHeight="1">
      <c r="A113" s="343" t="s">
        <v>143</v>
      </c>
      <c r="B113" s="343"/>
      <c r="C113" s="29">
        <v>3193.019978902954</v>
      </c>
      <c r="D113" s="29">
        <v>2500.4005650929903</v>
      </c>
      <c r="E113" s="29">
        <v>95</v>
      </c>
      <c r="F113" s="31">
        <v>81.83</v>
      </c>
      <c r="G113" s="29">
        <v>45</v>
      </c>
      <c r="H113" s="29">
        <v>224902</v>
      </c>
    </row>
    <row r="114" spans="1:8" ht="12" customHeight="1">
      <c r="A114" s="343" t="s">
        <v>145</v>
      </c>
      <c r="B114" s="343"/>
      <c r="C114" s="29">
        <v>3098.0277696078433</v>
      </c>
      <c r="D114" s="29">
        <v>2145.929652278178</v>
      </c>
      <c r="E114" s="29">
        <v>80</v>
      </c>
      <c r="F114" s="31">
        <v>84.08</v>
      </c>
      <c r="G114" s="29">
        <v>46</v>
      </c>
      <c r="H114" s="29">
        <v>19012</v>
      </c>
    </row>
    <row r="115" spans="1:8" ht="12" customHeight="1">
      <c r="A115" s="343" t="s">
        <v>146</v>
      </c>
      <c r="B115" s="343"/>
      <c r="C115" s="29">
        <v>4392.210883928572</v>
      </c>
      <c r="D115" s="29">
        <v>3291.05516726944</v>
      </c>
      <c r="E115" s="29">
        <v>75</v>
      </c>
      <c r="F115" s="31">
        <v>112.49</v>
      </c>
      <c r="G115" s="29">
        <v>65</v>
      </c>
      <c r="H115" s="29">
        <v>-55636</v>
      </c>
    </row>
    <row r="116" spans="1:8" ht="12" customHeight="1">
      <c r="A116" s="343" t="s">
        <v>147</v>
      </c>
      <c r="B116" s="343"/>
      <c r="C116" s="29">
        <v>2747.096566951567</v>
      </c>
      <c r="D116" s="29">
        <v>889.6787908961599</v>
      </c>
      <c r="E116" s="29">
        <v>90</v>
      </c>
      <c r="F116" s="31">
        <v>65.63</v>
      </c>
      <c r="G116" s="29">
        <v>34</v>
      </c>
      <c r="H116" s="29">
        <v>438775</v>
      </c>
    </row>
    <row r="117" spans="1:8" ht="12" customHeight="1">
      <c r="A117" s="343" t="s">
        <v>804</v>
      </c>
      <c r="B117" s="343"/>
      <c r="C117" s="29">
        <v>5456.823015873016</v>
      </c>
      <c r="D117" s="29">
        <v>1166.6726191811551</v>
      </c>
      <c r="E117" s="29">
        <v>64</v>
      </c>
      <c r="F117" s="31">
        <v>132.06</v>
      </c>
      <c r="G117" s="29">
        <v>70</v>
      </c>
      <c r="H117" s="29">
        <v>-663278</v>
      </c>
    </row>
    <row r="118" spans="1:8" ht="12" customHeight="1">
      <c r="A118" s="343" t="s">
        <v>151</v>
      </c>
      <c r="B118" s="343"/>
      <c r="C118" s="29">
        <v>2839.846477864583</v>
      </c>
      <c r="D118" s="29">
        <v>587.7746771037184</v>
      </c>
      <c r="E118" s="29">
        <v>85</v>
      </c>
      <c r="F118" s="31">
        <v>81.99</v>
      </c>
      <c r="G118" s="29">
        <v>45</v>
      </c>
      <c r="H118" s="29">
        <v>599722</v>
      </c>
    </row>
    <row r="119" spans="1:8" ht="12" customHeight="1">
      <c r="A119" s="343" t="s">
        <v>805</v>
      </c>
      <c r="B119" s="343"/>
      <c r="C119" s="29">
        <v>4640.742685025818</v>
      </c>
      <c r="D119" s="29">
        <v>6853.223625429553</v>
      </c>
      <c r="E119" s="29">
        <v>80</v>
      </c>
      <c r="F119" s="31">
        <v>109.47</v>
      </c>
      <c r="G119" s="29">
        <v>63</v>
      </c>
      <c r="H119" s="29">
        <v>-59813</v>
      </c>
    </row>
    <row r="120" spans="1:8" ht="12" customHeight="1">
      <c r="A120" s="343" t="s">
        <v>806</v>
      </c>
      <c r="B120" s="343"/>
      <c r="C120" s="29">
        <v>4270.238365</v>
      </c>
      <c r="D120" s="29">
        <v>2946.2817960426178</v>
      </c>
      <c r="E120" s="29">
        <v>70</v>
      </c>
      <c r="F120" s="31">
        <v>110.75</v>
      </c>
      <c r="G120" s="29">
        <v>64</v>
      </c>
      <c r="H120" s="29">
        <v>-205045</v>
      </c>
    </row>
    <row r="121" spans="1:8" ht="12" customHeight="1">
      <c r="A121" s="349" t="s">
        <v>155</v>
      </c>
      <c r="B121" s="349"/>
      <c r="C121" s="37">
        <v>8690.90414893617</v>
      </c>
      <c r="D121" s="37">
        <v>11898.006413612571</v>
      </c>
      <c r="E121" s="37">
        <v>70</v>
      </c>
      <c r="F121" s="39">
        <v>179.68</v>
      </c>
      <c r="G121" s="37">
        <v>70</v>
      </c>
      <c r="H121" s="37">
        <v>-434301</v>
      </c>
    </row>
    <row r="122" spans="1:8" ht="12" customHeight="1">
      <c r="A122" s="347"/>
      <c r="B122" s="347"/>
      <c r="C122" s="34"/>
      <c r="D122" s="34"/>
      <c r="E122" s="34"/>
      <c r="F122" s="34"/>
      <c r="G122" s="34"/>
      <c r="H122" s="34"/>
    </row>
    <row r="123" spans="1:8" ht="12" customHeight="1">
      <c r="A123" s="342" t="s">
        <v>157</v>
      </c>
      <c r="B123" s="342"/>
      <c r="C123" s="25">
        <v>3420.612246351745</v>
      </c>
      <c r="D123" s="25">
        <v>4038.9258125876304</v>
      </c>
      <c r="E123" s="25" t="s">
        <v>19</v>
      </c>
      <c r="F123" s="25" t="s">
        <v>19</v>
      </c>
      <c r="G123" s="25" t="s">
        <v>19</v>
      </c>
      <c r="H123" s="25">
        <f>SUM(H124:H146)</f>
        <v>6682487</v>
      </c>
    </row>
    <row r="124" spans="1:8" ht="12" customHeight="1">
      <c r="A124" s="343" t="s">
        <v>158</v>
      </c>
      <c r="B124" s="343"/>
      <c r="C124" s="29">
        <v>5469.446655699578</v>
      </c>
      <c r="D124" s="29">
        <v>2354.2444206708988</v>
      </c>
      <c r="E124" s="29">
        <v>75</v>
      </c>
      <c r="F124" s="31">
        <v>123.31</v>
      </c>
      <c r="G124" s="29">
        <v>70</v>
      </c>
      <c r="H124" s="29">
        <v>-1549178</v>
      </c>
    </row>
    <row r="125" spans="1:8" ht="12" customHeight="1">
      <c r="A125" s="343" t="s">
        <v>160</v>
      </c>
      <c r="B125" s="343"/>
      <c r="C125" s="29">
        <v>3031.544175824176</v>
      </c>
      <c r="D125" s="29">
        <v>25004.959942857146</v>
      </c>
      <c r="E125" s="29">
        <v>100</v>
      </c>
      <c r="F125" s="31">
        <v>64.81</v>
      </c>
      <c r="G125" s="29">
        <v>33</v>
      </c>
      <c r="H125" s="29">
        <v>186898</v>
      </c>
    </row>
    <row r="126" spans="1:8" ht="12" customHeight="1">
      <c r="A126" s="343" t="s">
        <v>161</v>
      </c>
      <c r="B126" s="343"/>
      <c r="C126" s="29">
        <v>5023.611696969697</v>
      </c>
      <c r="D126" s="29">
        <v>7908.559292929291</v>
      </c>
      <c r="E126" s="29">
        <v>80</v>
      </c>
      <c r="F126" s="31">
        <v>103.4</v>
      </c>
      <c r="G126" s="29">
        <v>59</v>
      </c>
      <c r="H126" s="29">
        <v>-62744</v>
      </c>
    </row>
    <row r="127" spans="1:8" ht="12" customHeight="1">
      <c r="A127" s="343" t="s">
        <v>162</v>
      </c>
      <c r="B127" s="343"/>
      <c r="C127" s="29">
        <v>4833.556749576032</v>
      </c>
      <c r="D127" s="29">
        <v>4935.520496333897</v>
      </c>
      <c r="E127" s="29">
        <v>80</v>
      </c>
      <c r="F127" s="31">
        <v>105.57</v>
      </c>
      <c r="G127" s="29">
        <v>60</v>
      </c>
      <c r="H127" s="29">
        <v>-222231</v>
      </c>
    </row>
    <row r="128" spans="1:8" ht="12" customHeight="1">
      <c r="A128" s="343" t="s">
        <v>624</v>
      </c>
      <c r="B128" s="343"/>
      <c r="C128" s="29">
        <v>2752.0254358974357</v>
      </c>
      <c r="D128" s="29">
        <v>4026.7390025359264</v>
      </c>
      <c r="E128" s="29">
        <v>95</v>
      </c>
      <c r="F128" s="31">
        <v>65.76</v>
      </c>
      <c r="G128" s="29">
        <v>34</v>
      </c>
      <c r="H128" s="29">
        <v>724761</v>
      </c>
    </row>
    <row r="129" spans="1:8" ht="12" customHeight="1">
      <c r="A129" s="343" t="s">
        <v>166</v>
      </c>
      <c r="B129" s="343"/>
      <c r="C129" s="29">
        <v>4370.307692307692</v>
      </c>
      <c r="D129" s="29">
        <v>10743.337142857143</v>
      </c>
      <c r="E129" s="29">
        <v>100</v>
      </c>
      <c r="F129" s="31">
        <v>71.07</v>
      </c>
      <c r="G129" s="29">
        <v>37</v>
      </c>
      <c r="H129" s="29">
        <v>0</v>
      </c>
    </row>
    <row r="130" spans="1:8" ht="12" customHeight="1">
      <c r="A130" s="343" t="s">
        <v>626</v>
      </c>
      <c r="B130" s="343"/>
      <c r="C130" s="29">
        <v>2720.3967548985906</v>
      </c>
      <c r="D130" s="29">
        <v>2361.6607493984193</v>
      </c>
      <c r="E130" s="29">
        <v>90</v>
      </c>
      <c r="F130" s="31">
        <v>78.58</v>
      </c>
      <c r="G130" s="29">
        <v>42</v>
      </c>
      <c r="H130" s="29">
        <v>1414104</v>
      </c>
    </row>
    <row r="131" spans="1:8" ht="12" customHeight="1">
      <c r="A131" s="343" t="s">
        <v>168</v>
      </c>
      <c r="B131" s="343"/>
      <c r="C131" s="29">
        <v>3132.4499</v>
      </c>
      <c r="D131" s="29">
        <v>14034.160093457946</v>
      </c>
      <c r="E131" s="29">
        <v>100</v>
      </c>
      <c r="F131" s="31">
        <v>64.19</v>
      </c>
      <c r="G131" s="29">
        <v>33</v>
      </c>
      <c r="H131" s="29">
        <v>115161</v>
      </c>
    </row>
    <row r="132" spans="1:8" ht="12" customHeight="1">
      <c r="A132" s="380" t="s">
        <v>807</v>
      </c>
      <c r="B132" s="380"/>
      <c r="C132" s="225">
        <v>3099.381417056075</v>
      </c>
      <c r="D132" s="225">
        <v>7932.278830034924</v>
      </c>
      <c r="E132" s="225">
        <v>85</v>
      </c>
      <c r="F132" s="227">
        <v>83.23</v>
      </c>
      <c r="G132" s="225">
        <v>45</v>
      </c>
      <c r="H132" s="225">
        <v>283080</v>
      </c>
    </row>
    <row r="133" spans="1:8" ht="12" customHeight="1">
      <c r="A133" s="343" t="s">
        <v>171</v>
      </c>
      <c r="B133" s="343"/>
      <c r="C133" s="29">
        <v>2663.414442473953</v>
      </c>
      <c r="D133" s="29">
        <v>2818.266943957969</v>
      </c>
      <c r="E133" s="29">
        <v>84</v>
      </c>
      <c r="F133" s="31">
        <v>91.83</v>
      </c>
      <c r="G133" s="29">
        <v>51</v>
      </c>
      <c r="H133" s="29">
        <v>757811</v>
      </c>
    </row>
    <row r="134" spans="1:8" ht="12" customHeight="1">
      <c r="A134" s="343" t="s">
        <v>176</v>
      </c>
      <c r="B134" s="343"/>
      <c r="C134" s="29">
        <v>2771.6730884214444</v>
      </c>
      <c r="D134" s="29">
        <v>7182.438763277692</v>
      </c>
      <c r="E134" s="29">
        <v>100</v>
      </c>
      <c r="F134" s="31">
        <v>73.5</v>
      </c>
      <c r="G134" s="29">
        <v>39</v>
      </c>
      <c r="H134" s="29">
        <v>215474</v>
      </c>
    </row>
    <row r="135" spans="1:8" ht="12" customHeight="1">
      <c r="A135" s="343" t="s">
        <v>177</v>
      </c>
      <c r="B135" s="343"/>
      <c r="C135" s="29">
        <v>3119.68632373497</v>
      </c>
      <c r="D135" s="29">
        <v>5161.348549807716</v>
      </c>
      <c r="E135" s="29">
        <v>90</v>
      </c>
      <c r="F135" s="31">
        <v>85.21</v>
      </c>
      <c r="G135" s="29">
        <v>47</v>
      </c>
      <c r="H135" s="29">
        <v>1520530</v>
      </c>
    </row>
    <row r="136" spans="1:8" ht="12" customHeight="1">
      <c r="A136" s="343" t="s">
        <v>178</v>
      </c>
      <c r="B136" s="343"/>
      <c r="C136" s="29">
        <v>2790.909316832899</v>
      </c>
      <c r="D136" s="29">
        <v>2843.1846007259537</v>
      </c>
      <c r="E136" s="29">
        <v>90</v>
      </c>
      <c r="F136" s="31">
        <v>88.63</v>
      </c>
      <c r="G136" s="29">
        <v>49</v>
      </c>
      <c r="H136" s="29">
        <v>1656474</v>
      </c>
    </row>
    <row r="137" spans="1:8" ht="12" customHeight="1">
      <c r="A137" s="343" t="s">
        <v>180</v>
      </c>
      <c r="B137" s="343"/>
      <c r="C137" s="29">
        <v>2964.753348623853</v>
      </c>
      <c r="D137" s="29">
        <v>1774.935787037037</v>
      </c>
      <c r="E137" s="29">
        <v>100</v>
      </c>
      <c r="F137" s="31">
        <v>69.97</v>
      </c>
      <c r="G137" s="29">
        <v>37</v>
      </c>
      <c r="H137" s="29">
        <v>138713</v>
      </c>
    </row>
    <row r="138" spans="1:8" ht="12" customHeight="1">
      <c r="A138" s="343" t="s">
        <v>181</v>
      </c>
      <c r="B138" s="343"/>
      <c r="C138" s="29">
        <v>3580.3379955825512</v>
      </c>
      <c r="D138" s="29">
        <v>2452.248314529445</v>
      </c>
      <c r="E138" s="29">
        <v>78</v>
      </c>
      <c r="F138" s="31">
        <v>98.19</v>
      </c>
      <c r="G138" s="29">
        <v>55</v>
      </c>
      <c r="H138" s="29">
        <v>0</v>
      </c>
    </row>
    <row r="139" spans="1:8" ht="12" customHeight="1">
      <c r="A139" s="343" t="s">
        <v>183</v>
      </c>
      <c r="B139" s="343"/>
      <c r="C139" s="29">
        <v>3982.203826255959</v>
      </c>
      <c r="D139" s="29">
        <v>4067.4165189873415</v>
      </c>
      <c r="E139" s="29">
        <v>85</v>
      </c>
      <c r="F139" s="31">
        <v>95.9</v>
      </c>
      <c r="G139" s="29">
        <v>54</v>
      </c>
      <c r="H139" s="29">
        <v>0</v>
      </c>
    </row>
    <row r="140" spans="1:8" ht="12" customHeight="1">
      <c r="A140" s="343" t="s">
        <v>838</v>
      </c>
      <c r="B140" s="343"/>
      <c r="C140" s="29">
        <v>3212.122995720399</v>
      </c>
      <c r="D140" s="29">
        <v>1658.009656160457</v>
      </c>
      <c r="E140" s="29">
        <v>95</v>
      </c>
      <c r="F140" s="31">
        <v>65.22</v>
      </c>
      <c r="G140" s="29">
        <v>33</v>
      </c>
      <c r="H140" s="29">
        <v>598921</v>
      </c>
    </row>
    <row r="141" spans="1:8" ht="12" customHeight="1">
      <c r="A141" s="343" t="s">
        <v>185</v>
      </c>
      <c r="B141" s="343"/>
      <c r="C141" s="29">
        <v>5045.06162055336</v>
      </c>
      <c r="D141" s="29">
        <v>1654.6770013037828</v>
      </c>
      <c r="E141" s="29">
        <v>65</v>
      </c>
      <c r="F141" s="31">
        <v>127.05</v>
      </c>
      <c r="G141" s="29">
        <v>70</v>
      </c>
      <c r="H141" s="29">
        <v>-253441</v>
      </c>
    </row>
    <row r="142" spans="1:8" ht="12" customHeight="1">
      <c r="A142" s="343" t="s">
        <v>188</v>
      </c>
      <c r="B142" s="343"/>
      <c r="C142" s="29">
        <v>7472.878253205128</v>
      </c>
      <c r="D142" s="29">
        <v>-3195.479253731342</v>
      </c>
      <c r="E142" s="29">
        <v>75</v>
      </c>
      <c r="F142" s="31">
        <v>153.09</v>
      </c>
      <c r="G142" s="29">
        <v>70</v>
      </c>
      <c r="H142" s="29">
        <v>-478325</v>
      </c>
    </row>
    <row r="143" spans="1:8" ht="12" customHeight="1">
      <c r="A143" s="343" t="s">
        <v>191</v>
      </c>
      <c r="B143" s="343"/>
      <c r="C143" s="29">
        <v>2605.75032967033</v>
      </c>
      <c r="D143" s="29">
        <v>35659.972298850575</v>
      </c>
      <c r="E143" s="29">
        <v>100</v>
      </c>
      <c r="F143" s="31">
        <v>57.38</v>
      </c>
      <c r="G143" s="29">
        <v>28</v>
      </c>
      <c r="H143" s="29">
        <v>84162</v>
      </c>
    </row>
    <row r="144" spans="1:8" ht="12" customHeight="1">
      <c r="A144" s="343" t="s">
        <v>193</v>
      </c>
      <c r="B144" s="343"/>
      <c r="C144" s="29">
        <v>2491.4566541913046</v>
      </c>
      <c r="D144" s="29">
        <v>2366.1527072368413</v>
      </c>
      <c r="E144" s="29">
        <v>90</v>
      </c>
      <c r="F144" s="31">
        <v>85.99</v>
      </c>
      <c r="G144" s="29">
        <v>47</v>
      </c>
      <c r="H144" s="29">
        <v>882779</v>
      </c>
    </row>
    <row r="145" spans="1:8" ht="12" customHeight="1">
      <c r="A145" s="343" t="s">
        <v>708</v>
      </c>
      <c r="B145" s="343"/>
      <c r="C145" s="29">
        <v>3428.9212605042017</v>
      </c>
      <c r="D145" s="29">
        <v>3150.6441180981615</v>
      </c>
      <c r="E145" s="29">
        <v>95</v>
      </c>
      <c r="F145" s="31">
        <v>82.2</v>
      </c>
      <c r="G145" s="29">
        <v>45</v>
      </c>
      <c r="H145" s="29">
        <v>447436</v>
      </c>
    </row>
    <row r="146" spans="1:8" ht="12" customHeight="1">
      <c r="A146" s="344" t="s">
        <v>197</v>
      </c>
      <c r="B146" s="344"/>
      <c r="C146" s="37">
        <v>2829.4677754480285</v>
      </c>
      <c r="D146" s="37">
        <v>9451.904485294119</v>
      </c>
      <c r="E146" s="37">
        <v>100</v>
      </c>
      <c r="F146" s="39">
        <v>66.21</v>
      </c>
      <c r="G146" s="37">
        <v>34</v>
      </c>
      <c r="H146" s="37">
        <v>222102</v>
      </c>
    </row>
    <row r="147" spans="1:8" ht="12" customHeight="1">
      <c r="A147" s="347"/>
      <c r="B147" s="347"/>
      <c r="C147" s="34"/>
      <c r="D147" s="34"/>
      <c r="E147" s="34"/>
      <c r="F147" s="34"/>
      <c r="G147" s="34"/>
      <c r="H147" s="34"/>
    </row>
    <row r="148" spans="1:8" ht="12" customHeight="1">
      <c r="A148" s="342" t="s">
        <v>198</v>
      </c>
      <c r="B148" s="342"/>
      <c r="C148" s="25">
        <v>2732.7529005765377</v>
      </c>
      <c r="D148" s="25">
        <v>3752.4462018592294</v>
      </c>
      <c r="E148" s="25" t="s">
        <v>19</v>
      </c>
      <c r="F148" s="25" t="s">
        <v>19</v>
      </c>
      <c r="G148" s="25" t="s">
        <v>19</v>
      </c>
      <c r="H148" s="25">
        <f>SUM(H149:H156)</f>
        <v>4202668</v>
      </c>
    </row>
    <row r="149" spans="1:8" ht="12" customHeight="1">
      <c r="A149" s="343" t="s">
        <v>825</v>
      </c>
      <c r="B149" s="343"/>
      <c r="C149" s="29">
        <v>2669.4141666666665</v>
      </c>
      <c r="D149" s="29">
        <v>4878.056173089925</v>
      </c>
      <c r="E149" s="29">
        <v>95</v>
      </c>
      <c r="F149" s="31">
        <v>72.4</v>
      </c>
      <c r="G149" s="29">
        <v>38</v>
      </c>
      <c r="H149" s="29">
        <v>1364030</v>
      </c>
    </row>
    <row r="150" spans="1:8" ht="12" customHeight="1">
      <c r="A150" s="343" t="s">
        <v>200</v>
      </c>
      <c r="B150" s="343"/>
      <c r="C150" s="29">
        <v>3175.7238461538464</v>
      </c>
      <c r="D150" s="29">
        <v>38664.22236363637</v>
      </c>
      <c r="E150" s="29">
        <v>100</v>
      </c>
      <c r="F150" s="31">
        <v>57.42</v>
      </c>
      <c r="G150" s="29">
        <v>28</v>
      </c>
      <c r="H150" s="29">
        <v>4945</v>
      </c>
    </row>
    <row r="151" spans="1:8" ht="12" customHeight="1">
      <c r="A151" s="343" t="s">
        <v>201</v>
      </c>
      <c r="B151" s="343"/>
      <c r="C151" s="29">
        <v>3989.3156140350875</v>
      </c>
      <c r="D151" s="29">
        <v>1010.5185714285584</v>
      </c>
      <c r="E151" s="29">
        <v>90</v>
      </c>
      <c r="F151" s="31">
        <v>70.13</v>
      </c>
      <c r="G151" s="29">
        <v>37</v>
      </c>
      <c r="H151" s="29">
        <v>0</v>
      </c>
    </row>
    <row r="152" spans="1:8" ht="12" customHeight="1">
      <c r="A152" s="343" t="s">
        <v>202</v>
      </c>
      <c r="B152" s="343"/>
      <c r="C152" s="29">
        <v>3300.154905660377</v>
      </c>
      <c r="D152" s="29">
        <v>18883.07568627451</v>
      </c>
      <c r="E152" s="29">
        <v>100</v>
      </c>
      <c r="F152" s="31">
        <v>66.29</v>
      </c>
      <c r="G152" s="29">
        <v>34</v>
      </c>
      <c r="H152" s="29">
        <v>10464</v>
      </c>
    </row>
    <row r="153" spans="1:8" ht="12" customHeight="1">
      <c r="A153" s="343" t="s">
        <v>203</v>
      </c>
      <c r="B153" s="343"/>
      <c r="C153" s="29">
        <v>2736.8938481012656</v>
      </c>
      <c r="D153" s="29">
        <v>2059.5924553950717</v>
      </c>
      <c r="E153" s="29">
        <v>90</v>
      </c>
      <c r="F153" s="31">
        <v>68.95</v>
      </c>
      <c r="G153" s="29">
        <v>36</v>
      </c>
      <c r="H153" s="29">
        <v>550243</v>
      </c>
    </row>
    <row r="154" spans="1:8" ht="12" customHeight="1">
      <c r="A154" s="343" t="s">
        <v>205</v>
      </c>
      <c r="B154" s="343"/>
      <c r="C154" s="29">
        <v>3006.387944444444</v>
      </c>
      <c r="D154" s="29">
        <v>4395.072495606326</v>
      </c>
      <c r="E154" s="29">
        <v>90</v>
      </c>
      <c r="F154" s="31">
        <v>67.11</v>
      </c>
      <c r="G154" s="29">
        <v>35</v>
      </c>
      <c r="H154" s="29">
        <v>96484</v>
      </c>
    </row>
    <row r="155" spans="1:8" ht="12" customHeight="1">
      <c r="A155" s="343" t="s">
        <v>206</v>
      </c>
      <c r="B155" s="343"/>
      <c r="C155" s="29">
        <v>3284.5508163265304</v>
      </c>
      <c r="D155" s="29">
        <v>-2284.814444444445</v>
      </c>
      <c r="E155" s="29">
        <v>65</v>
      </c>
      <c r="F155" s="31">
        <v>73.24</v>
      </c>
      <c r="G155" s="29">
        <v>39</v>
      </c>
      <c r="H155" s="29">
        <v>0</v>
      </c>
    </row>
    <row r="156" spans="1:8" ht="12" customHeight="1">
      <c r="A156" s="344" t="s">
        <v>207</v>
      </c>
      <c r="B156" s="344"/>
      <c r="C156" s="37">
        <v>2650.821395917183</v>
      </c>
      <c r="D156" s="37">
        <v>2863.3536998456793</v>
      </c>
      <c r="E156" s="37">
        <v>95</v>
      </c>
      <c r="F156" s="39">
        <v>68.39</v>
      </c>
      <c r="G156" s="37">
        <v>36</v>
      </c>
      <c r="H156" s="37">
        <v>2176502</v>
      </c>
    </row>
    <row r="157" spans="1:8" ht="12" customHeight="1">
      <c r="A157" s="347"/>
      <c r="B157" s="347"/>
      <c r="C157" s="34"/>
      <c r="D157" s="34"/>
      <c r="E157" s="34"/>
      <c r="F157" s="34"/>
      <c r="G157" s="34"/>
      <c r="H157" s="34"/>
    </row>
    <row r="158" spans="1:8" ht="12" customHeight="1">
      <c r="A158" s="342" t="s">
        <v>208</v>
      </c>
      <c r="B158" s="342"/>
      <c r="C158" s="25">
        <v>2929.4527690210416</v>
      </c>
      <c r="D158" s="25">
        <v>2964.1922301826626</v>
      </c>
      <c r="E158" s="25" t="s">
        <v>19</v>
      </c>
      <c r="F158" s="25" t="s">
        <v>19</v>
      </c>
      <c r="G158" s="25" t="s">
        <v>19</v>
      </c>
      <c r="H158" s="25">
        <f>SUM(H159:H175)</f>
        <v>14344411</v>
      </c>
    </row>
    <row r="159" spans="1:8" ht="12" customHeight="1">
      <c r="A159" s="343" t="s">
        <v>209</v>
      </c>
      <c r="B159" s="343"/>
      <c r="C159" s="29">
        <v>2766.6101123960934</v>
      </c>
      <c r="D159" s="29">
        <v>1484.014743122978</v>
      </c>
      <c r="E159" s="29">
        <v>91</v>
      </c>
      <c r="F159" s="31">
        <v>81.35</v>
      </c>
      <c r="G159" s="29">
        <v>44</v>
      </c>
      <c r="H159" s="29">
        <v>2008785</v>
      </c>
    </row>
    <row r="160" spans="1:8" ht="12" customHeight="1">
      <c r="A160" s="343" t="s">
        <v>210</v>
      </c>
      <c r="B160" s="343"/>
      <c r="C160" s="29">
        <v>3069.4355920908893</v>
      </c>
      <c r="D160" s="29">
        <v>3847.4089436965173</v>
      </c>
      <c r="E160" s="29">
        <v>95</v>
      </c>
      <c r="F160" s="31">
        <v>82.11</v>
      </c>
      <c r="G160" s="29">
        <v>45</v>
      </c>
      <c r="H160" s="29">
        <v>2561447</v>
      </c>
    </row>
    <row r="161" spans="1:8" ht="12" customHeight="1">
      <c r="A161" s="343" t="s">
        <v>211</v>
      </c>
      <c r="B161" s="343"/>
      <c r="C161" s="29">
        <v>2433.454278692976</v>
      </c>
      <c r="D161" s="29">
        <v>2419.8837022767075</v>
      </c>
      <c r="E161" s="29">
        <v>92</v>
      </c>
      <c r="F161" s="31">
        <v>75.65</v>
      </c>
      <c r="G161" s="29">
        <v>40</v>
      </c>
      <c r="H161" s="29">
        <v>1364861</v>
      </c>
    </row>
    <row r="162" spans="1:8" ht="12" customHeight="1">
      <c r="A162" s="343" t="s">
        <v>212</v>
      </c>
      <c r="B162" s="343"/>
      <c r="C162" s="29">
        <v>2896.7661254480286</v>
      </c>
      <c r="D162" s="29">
        <v>4626.692823068706</v>
      </c>
      <c r="E162" s="29">
        <v>85</v>
      </c>
      <c r="F162" s="31">
        <v>86.53</v>
      </c>
      <c r="G162" s="29">
        <v>48</v>
      </c>
      <c r="H162" s="29">
        <v>292218</v>
      </c>
    </row>
    <row r="163" spans="1:8" ht="12" customHeight="1">
      <c r="A163" s="343" t="s">
        <v>213</v>
      </c>
      <c r="B163" s="343"/>
      <c r="C163" s="29">
        <v>2573.53751362003</v>
      </c>
      <c r="D163" s="29">
        <v>2058.785403953833</v>
      </c>
      <c r="E163" s="29">
        <v>90</v>
      </c>
      <c r="F163" s="31">
        <v>79.76</v>
      </c>
      <c r="G163" s="29">
        <v>43</v>
      </c>
      <c r="H163" s="29">
        <v>2941415</v>
      </c>
    </row>
    <row r="164" spans="1:8" ht="12" customHeight="1">
      <c r="A164" s="343" t="s">
        <v>214</v>
      </c>
      <c r="B164" s="343"/>
      <c r="C164" s="29">
        <v>2539.8711700680274</v>
      </c>
      <c r="D164" s="29">
        <v>4656.289135638299</v>
      </c>
      <c r="E164" s="29">
        <v>100</v>
      </c>
      <c r="F164" s="31">
        <v>73.59</v>
      </c>
      <c r="G164" s="29">
        <v>39</v>
      </c>
      <c r="H164" s="29">
        <v>688587</v>
      </c>
    </row>
    <row r="165" spans="1:8" ht="12" customHeight="1">
      <c r="A165" s="343" t="s">
        <v>215</v>
      </c>
      <c r="B165" s="343"/>
      <c r="C165" s="29">
        <v>2688.8350126903556</v>
      </c>
      <c r="D165" s="29">
        <v>9339.485495716035</v>
      </c>
      <c r="E165" s="29">
        <v>100</v>
      </c>
      <c r="F165" s="31">
        <v>70.06</v>
      </c>
      <c r="G165" s="29">
        <v>37</v>
      </c>
      <c r="H165" s="29">
        <v>592028</v>
      </c>
    </row>
    <row r="166" spans="1:8" ht="12" customHeight="1">
      <c r="A166" s="343" t="s">
        <v>216</v>
      </c>
      <c r="B166" s="343"/>
      <c r="C166" s="29">
        <v>2684.774843373494</v>
      </c>
      <c r="D166" s="29">
        <v>2848.029332538738</v>
      </c>
      <c r="E166" s="29">
        <v>100</v>
      </c>
      <c r="F166" s="31">
        <v>76.86</v>
      </c>
      <c r="G166" s="29">
        <v>41</v>
      </c>
      <c r="H166" s="29">
        <v>228435</v>
      </c>
    </row>
    <row r="167" spans="1:8" ht="12" customHeight="1">
      <c r="A167" s="343" t="s">
        <v>217</v>
      </c>
      <c r="B167" s="343"/>
      <c r="C167" s="29">
        <v>3351.6954025974023</v>
      </c>
      <c r="D167" s="29">
        <v>4075.913567708334</v>
      </c>
      <c r="E167" s="29">
        <v>92</v>
      </c>
      <c r="F167" s="31">
        <v>65.05</v>
      </c>
      <c r="G167" s="29">
        <v>33</v>
      </c>
      <c r="H167" s="29">
        <v>286872</v>
      </c>
    </row>
    <row r="168" spans="1:8" ht="12" customHeight="1">
      <c r="A168" s="343" t="s">
        <v>218</v>
      </c>
      <c r="B168" s="343"/>
      <c r="C168" s="29">
        <v>2715.5775000000003</v>
      </c>
      <c r="D168" s="29">
        <v>3666.5046546961335</v>
      </c>
      <c r="E168" s="29">
        <v>90</v>
      </c>
      <c r="F168" s="31">
        <v>78.44</v>
      </c>
      <c r="G168" s="29">
        <v>42</v>
      </c>
      <c r="H168" s="29">
        <v>544910</v>
      </c>
    </row>
    <row r="169" spans="1:8" ht="12" customHeight="1">
      <c r="A169" s="343" t="s">
        <v>220</v>
      </c>
      <c r="B169" s="343"/>
      <c r="C169" s="29">
        <v>2474.6304065040654</v>
      </c>
      <c r="D169" s="29">
        <v>5455.563089430897</v>
      </c>
      <c r="E169" s="29">
        <v>100</v>
      </c>
      <c r="F169" s="31">
        <v>64.64</v>
      </c>
      <c r="G169" s="29">
        <v>33</v>
      </c>
      <c r="H169" s="29">
        <v>142976</v>
      </c>
    </row>
    <row r="170" spans="1:8" ht="12" customHeight="1">
      <c r="A170" s="343" t="s">
        <v>221</v>
      </c>
      <c r="B170" s="343"/>
      <c r="C170" s="29">
        <v>2602.0435310734465</v>
      </c>
      <c r="D170" s="29">
        <v>2932.8928899721436</v>
      </c>
      <c r="E170" s="29">
        <v>87</v>
      </c>
      <c r="F170" s="31">
        <v>78.06</v>
      </c>
      <c r="G170" s="29">
        <v>42</v>
      </c>
      <c r="H170" s="29">
        <v>1159269</v>
      </c>
    </row>
    <row r="171" spans="1:8" ht="12" customHeight="1">
      <c r="A171" s="343" t="s">
        <v>222</v>
      </c>
      <c r="B171" s="343"/>
      <c r="C171" s="29">
        <v>2701.68292358804</v>
      </c>
      <c r="D171" s="29">
        <v>3350.5183305785113</v>
      </c>
      <c r="E171" s="29">
        <v>90</v>
      </c>
      <c r="F171" s="31">
        <v>77.58</v>
      </c>
      <c r="G171" s="29">
        <v>42</v>
      </c>
      <c r="H171" s="29">
        <v>146801</v>
      </c>
    </row>
    <row r="172" spans="1:8" ht="12" customHeight="1">
      <c r="A172" s="343" t="s">
        <v>223</v>
      </c>
      <c r="B172" s="343"/>
      <c r="C172" s="29">
        <v>4771.892766990291</v>
      </c>
      <c r="D172" s="29">
        <v>2227.206791530945</v>
      </c>
      <c r="E172" s="29">
        <v>95</v>
      </c>
      <c r="F172" s="31">
        <v>87.37</v>
      </c>
      <c r="G172" s="29">
        <v>48</v>
      </c>
      <c r="H172" s="29">
        <v>0</v>
      </c>
    </row>
    <row r="173" spans="1:8" ht="12" customHeight="1">
      <c r="A173" s="343" t="s">
        <v>224</v>
      </c>
      <c r="B173" s="343"/>
      <c r="C173" s="29">
        <v>4223.163911240149</v>
      </c>
      <c r="D173" s="29">
        <v>482.0592088091357</v>
      </c>
      <c r="E173" s="29">
        <v>65</v>
      </c>
      <c r="F173" s="31">
        <v>101.43</v>
      </c>
      <c r="G173" s="29">
        <v>58</v>
      </c>
      <c r="H173" s="29">
        <v>0</v>
      </c>
    </row>
    <row r="174" spans="1:8" ht="12" customHeight="1">
      <c r="A174" s="343" t="s">
        <v>225</v>
      </c>
      <c r="B174" s="343"/>
      <c r="C174" s="29">
        <v>2752.528870292887</v>
      </c>
      <c r="D174" s="29">
        <v>1385.0747435897435</v>
      </c>
      <c r="E174" s="29">
        <v>95</v>
      </c>
      <c r="F174" s="31">
        <v>60.45</v>
      </c>
      <c r="G174" s="29">
        <v>30</v>
      </c>
      <c r="H174" s="29">
        <v>152163</v>
      </c>
    </row>
    <row r="175" spans="1:8" ht="12" customHeight="1">
      <c r="A175" s="344" t="s">
        <v>226</v>
      </c>
      <c r="B175" s="344"/>
      <c r="C175" s="37">
        <v>3081.022938931298</v>
      </c>
      <c r="D175" s="37">
        <v>1270.4871028908926</v>
      </c>
      <c r="E175" s="37">
        <v>90</v>
      </c>
      <c r="F175" s="39">
        <v>92.8</v>
      </c>
      <c r="G175" s="37">
        <v>52</v>
      </c>
      <c r="H175" s="37">
        <v>1233644</v>
      </c>
    </row>
    <row r="176" spans="1:8" ht="12" customHeight="1">
      <c r="A176" s="347"/>
      <c r="B176" s="347"/>
      <c r="C176" s="34"/>
      <c r="D176" s="34"/>
      <c r="E176" s="34"/>
      <c r="F176" s="34"/>
      <c r="G176" s="34"/>
      <c r="H176" s="34"/>
    </row>
    <row r="177" spans="1:8" ht="12" customHeight="1">
      <c r="A177" s="342" t="s">
        <v>227</v>
      </c>
      <c r="B177" s="342"/>
      <c r="C177" s="25">
        <v>2648.87268907563</v>
      </c>
      <c r="D177" s="25">
        <v>2663.549861667549</v>
      </c>
      <c r="E177" s="25" t="s">
        <v>19</v>
      </c>
      <c r="F177" s="25" t="s">
        <v>19</v>
      </c>
      <c r="G177" s="25" t="s">
        <v>19</v>
      </c>
      <c r="H177" s="25">
        <f>SUM(H178:H183)</f>
        <v>12569616</v>
      </c>
    </row>
    <row r="178" spans="1:8" ht="12" customHeight="1">
      <c r="A178" s="343" t="s">
        <v>228</v>
      </c>
      <c r="B178" s="343"/>
      <c r="C178" s="29">
        <v>2593.6085376134893</v>
      </c>
      <c r="D178" s="29">
        <v>1512.153155764249</v>
      </c>
      <c r="E178" s="29">
        <v>95</v>
      </c>
      <c r="F178" s="31">
        <v>73.5</v>
      </c>
      <c r="G178" s="29">
        <v>39</v>
      </c>
      <c r="H178" s="29">
        <v>5748619</v>
      </c>
    </row>
    <row r="179" spans="1:8" ht="12" customHeight="1">
      <c r="A179" s="343" t="s">
        <v>229</v>
      </c>
      <c r="B179" s="343"/>
      <c r="C179" s="29">
        <v>2692.4886164189666</v>
      </c>
      <c r="D179" s="29">
        <v>2683.645926052722</v>
      </c>
      <c r="E179" s="29">
        <v>100</v>
      </c>
      <c r="F179" s="31">
        <v>73.33</v>
      </c>
      <c r="G179" s="29">
        <v>39</v>
      </c>
      <c r="H179" s="29">
        <v>2601496</v>
      </c>
    </row>
    <row r="180" spans="1:8" ht="12" customHeight="1">
      <c r="A180" s="343" t="s">
        <v>230</v>
      </c>
      <c r="B180" s="343"/>
      <c r="C180" s="29">
        <v>2554.089556509299</v>
      </c>
      <c r="D180" s="29">
        <v>4364.493928077456</v>
      </c>
      <c r="E180" s="29">
        <v>95</v>
      </c>
      <c r="F180" s="31">
        <v>67.52</v>
      </c>
      <c r="G180" s="29">
        <v>35</v>
      </c>
      <c r="H180" s="29">
        <v>742580</v>
      </c>
    </row>
    <row r="181" spans="1:8" ht="12" customHeight="1">
      <c r="A181" s="343" t="s">
        <v>231</v>
      </c>
      <c r="B181" s="343"/>
      <c r="C181" s="29">
        <v>2748.354250440917</v>
      </c>
      <c r="D181" s="29">
        <v>4336.007379679144</v>
      </c>
      <c r="E181" s="29">
        <v>95</v>
      </c>
      <c r="F181" s="31">
        <v>68.92</v>
      </c>
      <c r="G181" s="29">
        <v>36</v>
      </c>
      <c r="H181" s="29">
        <v>679273</v>
      </c>
    </row>
    <row r="182" spans="1:8" ht="12" customHeight="1">
      <c r="A182" s="343" t="s">
        <v>232</v>
      </c>
      <c r="B182" s="343"/>
      <c r="C182" s="29">
        <v>2646.1638248587574</v>
      </c>
      <c r="D182" s="29">
        <v>3321.8482068577864</v>
      </c>
      <c r="E182" s="29">
        <v>95</v>
      </c>
      <c r="F182" s="31">
        <v>72.67</v>
      </c>
      <c r="G182" s="29">
        <v>38</v>
      </c>
      <c r="H182" s="29">
        <v>1674638</v>
      </c>
    </row>
    <row r="183" spans="1:8" ht="12" customHeight="1">
      <c r="A183" s="344" t="s">
        <v>808</v>
      </c>
      <c r="B183" s="344"/>
      <c r="C183" s="37">
        <v>2867.9790377358495</v>
      </c>
      <c r="D183" s="37">
        <v>6137.059186155286</v>
      </c>
      <c r="E183" s="37">
        <v>95</v>
      </c>
      <c r="F183" s="39">
        <v>72.81</v>
      </c>
      <c r="G183" s="37">
        <v>39</v>
      </c>
      <c r="H183" s="37">
        <v>1123010</v>
      </c>
    </row>
    <row r="184" spans="1:8" ht="12" customHeight="1">
      <c r="A184" s="347"/>
      <c r="B184" s="347"/>
      <c r="C184" s="34"/>
      <c r="D184" s="34"/>
      <c r="E184" s="34"/>
      <c r="F184" s="34"/>
      <c r="G184" s="34"/>
      <c r="H184" s="34"/>
    </row>
    <row r="185" spans="1:8" ht="12" customHeight="1">
      <c r="A185" s="342" t="s">
        <v>234</v>
      </c>
      <c r="B185" s="342"/>
      <c r="C185" s="25">
        <v>2760.5477982586626</v>
      </c>
      <c r="D185" s="25">
        <v>7099.190195942431</v>
      </c>
      <c r="E185" s="25" t="s">
        <v>19</v>
      </c>
      <c r="F185" s="25" t="s">
        <v>19</v>
      </c>
      <c r="G185" s="25" t="s">
        <v>19</v>
      </c>
      <c r="H185" s="25">
        <f>SUM(H186:H188)</f>
        <v>4132125</v>
      </c>
    </row>
    <row r="186" spans="1:8" ht="12" customHeight="1">
      <c r="A186" s="343" t="s">
        <v>809</v>
      </c>
      <c r="B186" s="343"/>
      <c r="C186" s="29">
        <v>2777.9566163793106</v>
      </c>
      <c r="D186" s="29">
        <v>7505.563735135135</v>
      </c>
      <c r="E186" s="29">
        <v>95</v>
      </c>
      <c r="F186" s="31">
        <v>64.89</v>
      </c>
      <c r="G186" s="29">
        <v>33</v>
      </c>
      <c r="H186" s="29">
        <v>1483503</v>
      </c>
    </row>
    <row r="187" spans="1:8" ht="12" customHeight="1">
      <c r="A187" s="343" t="s">
        <v>810</v>
      </c>
      <c r="B187" s="343"/>
      <c r="C187" s="29">
        <v>2719.284726219854</v>
      </c>
      <c r="D187" s="29">
        <v>7749.860110132161</v>
      </c>
      <c r="E187" s="29">
        <v>90</v>
      </c>
      <c r="F187" s="31">
        <v>70.39</v>
      </c>
      <c r="G187" s="29">
        <v>37</v>
      </c>
      <c r="H187" s="29">
        <v>584786</v>
      </c>
    </row>
    <row r="188" spans="1:8" ht="12" customHeight="1">
      <c r="A188" s="349" t="s">
        <v>811</v>
      </c>
      <c r="B188" s="349"/>
      <c r="C188" s="47">
        <v>2780.4327577831323</v>
      </c>
      <c r="D188" s="47">
        <v>6178.958110423607</v>
      </c>
      <c r="E188" s="47">
        <v>95</v>
      </c>
      <c r="F188" s="49">
        <v>67.4</v>
      </c>
      <c r="G188" s="47">
        <v>35</v>
      </c>
      <c r="H188" s="47">
        <v>2063836</v>
      </c>
    </row>
    <row r="189" spans="1:8" ht="12" customHeight="1">
      <c r="A189" s="347"/>
      <c r="B189" s="347"/>
      <c r="C189" s="34"/>
      <c r="D189" s="34"/>
      <c r="E189" s="34"/>
      <c r="F189" s="34"/>
      <c r="G189" s="34"/>
      <c r="H189" s="34"/>
    </row>
    <row r="190" spans="1:8" ht="12" customHeight="1">
      <c r="A190" s="342" t="s">
        <v>240</v>
      </c>
      <c r="B190" s="342"/>
      <c r="C190" s="25">
        <v>2771.333320897998</v>
      </c>
      <c r="D190" s="25">
        <v>4689.197273701125</v>
      </c>
      <c r="E190" s="25" t="s">
        <v>19</v>
      </c>
      <c r="F190" s="25" t="s">
        <v>19</v>
      </c>
      <c r="G190" s="25" t="s">
        <v>19</v>
      </c>
      <c r="H190" s="25">
        <f>SUM(H191:H200)</f>
        <v>5051179</v>
      </c>
    </row>
    <row r="191" spans="1:8" ht="12" customHeight="1">
      <c r="A191" s="343" t="s">
        <v>241</v>
      </c>
      <c r="B191" s="343"/>
      <c r="C191" s="29">
        <v>2754.5887373096443</v>
      </c>
      <c r="D191" s="29">
        <v>3839.419213630405</v>
      </c>
      <c r="E191" s="29">
        <v>90</v>
      </c>
      <c r="F191" s="31">
        <v>69.86</v>
      </c>
      <c r="G191" s="29">
        <v>37</v>
      </c>
      <c r="H191" s="29">
        <v>588981</v>
      </c>
    </row>
    <row r="192" spans="1:8" ht="12" customHeight="1">
      <c r="A192" s="343" t="s">
        <v>836</v>
      </c>
      <c r="B192" s="343"/>
      <c r="C192" s="29">
        <v>4481.999444444445</v>
      </c>
      <c r="D192" s="29">
        <v>777.755596330274</v>
      </c>
      <c r="E192" s="29">
        <v>60</v>
      </c>
      <c r="F192" s="31">
        <v>126.09</v>
      </c>
      <c r="G192" s="29">
        <v>70</v>
      </c>
      <c r="H192" s="29">
        <v>-13641</v>
      </c>
    </row>
    <row r="193" spans="1:8" ht="12" customHeight="1">
      <c r="A193" s="343" t="s">
        <v>244</v>
      </c>
      <c r="B193" s="343"/>
      <c r="C193" s="29">
        <v>2599.2976244937317</v>
      </c>
      <c r="D193" s="29">
        <v>5079.101416184971</v>
      </c>
      <c r="E193" s="29">
        <v>100</v>
      </c>
      <c r="F193" s="31">
        <v>74.18</v>
      </c>
      <c r="G193" s="29">
        <v>39</v>
      </c>
      <c r="H193" s="29">
        <v>391783</v>
      </c>
    </row>
    <row r="194" spans="1:8" ht="12" customHeight="1">
      <c r="A194" s="343" t="s">
        <v>249</v>
      </c>
      <c r="B194" s="343"/>
      <c r="C194" s="29">
        <v>3569.7021212121213</v>
      </c>
      <c r="D194" s="29">
        <v>-1032.8169791666667</v>
      </c>
      <c r="E194" s="29">
        <v>65</v>
      </c>
      <c r="F194" s="31">
        <v>102.13</v>
      </c>
      <c r="G194" s="29">
        <v>58</v>
      </c>
      <c r="H194" s="29">
        <v>-29473</v>
      </c>
    </row>
    <row r="195" spans="1:8" ht="12" customHeight="1">
      <c r="A195" s="343" t="s">
        <v>839</v>
      </c>
      <c r="B195" s="343"/>
      <c r="C195" s="29">
        <v>2954.4766644340257</v>
      </c>
      <c r="D195" s="29">
        <v>5106.725063801208</v>
      </c>
      <c r="E195" s="29">
        <v>100</v>
      </c>
      <c r="F195" s="31">
        <v>67.69</v>
      </c>
      <c r="G195" s="29">
        <v>35</v>
      </c>
      <c r="H195" s="29">
        <v>1701354</v>
      </c>
    </row>
    <row r="196" spans="1:8" ht="12" customHeight="1">
      <c r="A196" s="343" t="s">
        <v>251</v>
      </c>
      <c r="B196" s="343"/>
      <c r="C196" s="29">
        <v>2676.1675960182024</v>
      </c>
      <c r="D196" s="29">
        <v>5870.930375426623</v>
      </c>
      <c r="E196" s="29">
        <v>100</v>
      </c>
      <c r="F196" s="31">
        <v>72.77</v>
      </c>
      <c r="G196" s="29">
        <v>39</v>
      </c>
      <c r="H196" s="29">
        <v>590187</v>
      </c>
    </row>
    <row r="197" spans="1:8" ht="12" customHeight="1">
      <c r="A197" s="343" t="s">
        <v>254</v>
      </c>
      <c r="B197" s="343"/>
      <c r="C197" s="29">
        <v>2768.0554360465117</v>
      </c>
      <c r="D197" s="29">
        <v>6997.639176470588</v>
      </c>
      <c r="E197" s="29">
        <v>90</v>
      </c>
      <c r="F197" s="31">
        <v>70.62</v>
      </c>
      <c r="G197" s="29">
        <v>37</v>
      </c>
      <c r="H197" s="29">
        <v>318239</v>
      </c>
    </row>
    <row r="198" spans="1:8" ht="12" customHeight="1">
      <c r="A198" s="343" t="s">
        <v>255</v>
      </c>
      <c r="B198" s="343"/>
      <c r="C198" s="29">
        <v>2124.107341430499</v>
      </c>
      <c r="D198" s="29">
        <v>377.0526025641029</v>
      </c>
      <c r="E198" s="29">
        <v>95</v>
      </c>
      <c r="F198" s="31">
        <v>62.04</v>
      </c>
      <c r="G198" s="29">
        <v>31</v>
      </c>
      <c r="H198" s="29">
        <v>810513</v>
      </c>
    </row>
    <row r="199" spans="1:8" ht="12" customHeight="1">
      <c r="A199" s="343" t="s">
        <v>812</v>
      </c>
      <c r="B199" s="343"/>
      <c r="C199" s="29">
        <v>2754.743498817967</v>
      </c>
      <c r="D199" s="29">
        <v>8638.509481132076</v>
      </c>
      <c r="E199" s="29">
        <v>90</v>
      </c>
      <c r="F199" s="31">
        <v>72.1</v>
      </c>
      <c r="G199" s="29">
        <v>38</v>
      </c>
      <c r="H199" s="29">
        <v>367100</v>
      </c>
    </row>
    <row r="200" spans="1:8" ht="12" customHeight="1">
      <c r="A200" s="349" t="s">
        <v>257</v>
      </c>
      <c r="B200" s="349"/>
      <c r="C200" s="37">
        <v>2663.3273298287345</v>
      </c>
      <c r="D200" s="37">
        <v>5661.103507951355</v>
      </c>
      <c r="E200" s="37">
        <v>95</v>
      </c>
      <c r="F200" s="39">
        <v>69.82</v>
      </c>
      <c r="G200" s="37">
        <v>37</v>
      </c>
      <c r="H200" s="37">
        <v>326136</v>
      </c>
    </row>
    <row r="201" spans="1:8" ht="12" customHeight="1">
      <c r="A201" s="347"/>
      <c r="B201" s="347"/>
      <c r="C201" s="34"/>
      <c r="D201" s="34"/>
      <c r="E201" s="34"/>
      <c r="F201" s="34"/>
      <c r="G201" s="34"/>
      <c r="H201" s="34"/>
    </row>
    <row r="202" spans="1:8" ht="12" customHeight="1">
      <c r="A202" s="342" t="s">
        <v>259</v>
      </c>
      <c r="B202" s="342"/>
      <c r="C202" s="25">
        <v>4164.23267226421</v>
      </c>
      <c r="D202" s="25">
        <v>4552.37492433157</v>
      </c>
      <c r="E202" s="27">
        <v>80.21</v>
      </c>
      <c r="F202" s="27">
        <v>100</v>
      </c>
      <c r="G202" s="25" t="s">
        <v>19</v>
      </c>
      <c r="H202" s="25">
        <f>SUM(H203:H210)</f>
        <v>3000000</v>
      </c>
    </row>
    <row r="203" spans="1:8" ht="12" customHeight="1">
      <c r="A203" s="343" t="s">
        <v>260</v>
      </c>
      <c r="B203" s="343"/>
      <c r="C203" s="29">
        <v>4056.1925933981993</v>
      </c>
      <c r="D203" s="29">
        <v>3583.2408172368314</v>
      </c>
      <c r="E203" s="29" t="s">
        <v>19</v>
      </c>
      <c r="F203" s="29" t="s">
        <v>19</v>
      </c>
      <c r="G203" s="29" t="s">
        <v>19</v>
      </c>
      <c r="H203" s="29">
        <f>SUM(H57:H67)</f>
        <v>-1708392</v>
      </c>
    </row>
    <row r="204" spans="1:8" ht="12" customHeight="1">
      <c r="A204" s="343" t="s">
        <v>261</v>
      </c>
      <c r="B204" s="343"/>
      <c r="C204" s="29">
        <v>5258.601254848139</v>
      </c>
      <c r="D204" s="29">
        <v>5731.442368875778</v>
      </c>
      <c r="E204" s="29" t="s">
        <v>19</v>
      </c>
      <c r="F204" s="29" t="s">
        <v>19</v>
      </c>
      <c r="G204" s="29" t="s">
        <v>19</v>
      </c>
      <c r="H204" s="29">
        <f>SUM(H70:H121)</f>
        <v>-42274094</v>
      </c>
    </row>
    <row r="205" spans="1:8" ht="12" customHeight="1">
      <c r="A205" s="343" t="s">
        <v>262</v>
      </c>
      <c r="B205" s="343"/>
      <c r="C205" s="29">
        <v>3420.612246351746</v>
      </c>
      <c r="D205" s="29">
        <v>4038.925812587631</v>
      </c>
      <c r="E205" s="29" t="s">
        <v>19</v>
      </c>
      <c r="F205" s="29" t="s">
        <v>19</v>
      </c>
      <c r="G205" s="29" t="s">
        <v>19</v>
      </c>
      <c r="H205" s="29">
        <f>SUM(H124:H146)</f>
        <v>6682487</v>
      </c>
    </row>
    <row r="206" spans="1:8" ht="12" customHeight="1">
      <c r="A206" s="343" t="s">
        <v>263</v>
      </c>
      <c r="B206" s="343"/>
      <c r="C206" s="29">
        <v>2732.7529005765373</v>
      </c>
      <c r="D206" s="29">
        <v>3752.4462018592294</v>
      </c>
      <c r="E206" s="29" t="s">
        <v>19</v>
      </c>
      <c r="F206" s="29" t="s">
        <v>19</v>
      </c>
      <c r="G206" s="29" t="s">
        <v>19</v>
      </c>
      <c r="H206" s="29">
        <f>SUM(H149:H156)</f>
        <v>4202668</v>
      </c>
    </row>
    <row r="207" spans="1:8" ht="12" customHeight="1">
      <c r="A207" s="343" t="s">
        <v>264</v>
      </c>
      <c r="B207" s="343"/>
      <c r="C207" s="29">
        <v>2929.452769021042</v>
      </c>
      <c r="D207" s="29">
        <v>2964.1922301826635</v>
      </c>
      <c r="E207" s="29" t="s">
        <v>19</v>
      </c>
      <c r="F207" s="29" t="s">
        <v>19</v>
      </c>
      <c r="G207" s="29" t="s">
        <v>19</v>
      </c>
      <c r="H207" s="29">
        <f>SUM(H159:H175)</f>
        <v>14344411</v>
      </c>
    </row>
    <row r="208" spans="1:8" ht="12" customHeight="1">
      <c r="A208" s="343" t="s">
        <v>265</v>
      </c>
      <c r="B208" s="343"/>
      <c r="C208" s="29">
        <v>2648.87268907563</v>
      </c>
      <c r="D208" s="29">
        <v>2663.549861667549</v>
      </c>
      <c r="E208" s="29" t="s">
        <v>19</v>
      </c>
      <c r="F208" s="29" t="s">
        <v>19</v>
      </c>
      <c r="G208" s="29" t="s">
        <v>19</v>
      </c>
      <c r="H208" s="29">
        <f>SUM(H178:H183)</f>
        <v>12569616</v>
      </c>
    </row>
    <row r="209" spans="1:8" ht="12" customHeight="1">
      <c r="A209" s="343" t="s">
        <v>266</v>
      </c>
      <c r="B209" s="343"/>
      <c r="C209" s="29">
        <v>2760.5477982586626</v>
      </c>
      <c r="D209" s="29">
        <v>7099.190195942431</v>
      </c>
      <c r="E209" s="29" t="s">
        <v>19</v>
      </c>
      <c r="F209" s="29" t="s">
        <v>19</v>
      </c>
      <c r="G209" s="29" t="s">
        <v>19</v>
      </c>
      <c r="H209" s="29">
        <f>SUM(H186:H188)</f>
        <v>4132125</v>
      </c>
    </row>
    <row r="210" spans="1:8" ht="12" customHeight="1">
      <c r="A210" s="344" t="s">
        <v>267</v>
      </c>
      <c r="B210" s="344"/>
      <c r="C210" s="37">
        <v>2771.333320897998</v>
      </c>
      <c r="D210" s="37">
        <v>4689.197273701125</v>
      </c>
      <c r="E210" s="37" t="s">
        <v>19</v>
      </c>
      <c r="F210" s="37" t="s">
        <v>19</v>
      </c>
      <c r="G210" s="37" t="s">
        <v>19</v>
      </c>
      <c r="H210" s="37">
        <f>SUM(H191:H200)</f>
        <v>5051179</v>
      </c>
    </row>
    <row r="211" spans="1:8" ht="12" customHeight="1">
      <c r="A211" s="347"/>
      <c r="B211" s="347"/>
      <c r="C211" s="34"/>
      <c r="D211" s="34"/>
      <c r="E211" s="34"/>
      <c r="F211" s="34"/>
      <c r="G211" s="34"/>
      <c r="H211" s="34"/>
    </row>
    <row r="212" spans="1:8" ht="12" customHeight="1">
      <c r="A212" s="342" t="s">
        <v>846</v>
      </c>
      <c r="B212" s="342"/>
      <c r="C212" s="25">
        <v>4273.386720559604</v>
      </c>
      <c r="D212" s="25">
        <v>4552.637297585009</v>
      </c>
      <c r="E212" s="25" t="s">
        <v>19</v>
      </c>
      <c r="F212" s="25" t="s">
        <v>19</v>
      </c>
      <c r="G212" s="25" t="s">
        <v>19</v>
      </c>
      <c r="H212" s="25">
        <f>SUM(H213:H217)</f>
        <v>-15710881</v>
      </c>
    </row>
    <row r="213" spans="1:8" ht="12" customHeight="1">
      <c r="A213" s="343" t="s">
        <v>827</v>
      </c>
      <c r="B213" s="343"/>
      <c r="C213" s="29">
        <v>2939.975532198</v>
      </c>
      <c r="D213" s="29">
        <v>2970.1372316165816</v>
      </c>
      <c r="E213" s="29" t="s">
        <v>19</v>
      </c>
      <c r="F213" s="29" t="s">
        <v>19</v>
      </c>
      <c r="G213" s="29" t="s">
        <v>19</v>
      </c>
      <c r="H213" s="29">
        <f>+H159+H160+H162+H163+H164+H165+H166+H168+H169+H170+H171+H172+H173+H174+H175+H179</f>
        <v>15294174</v>
      </c>
    </row>
    <row r="214" spans="1:8" ht="12" customHeight="1">
      <c r="A214" s="343" t="s">
        <v>828</v>
      </c>
      <c r="B214" s="343"/>
      <c r="C214" s="29">
        <v>4051.317999494852</v>
      </c>
      <c r="D214" s="29">
        <v>3559.5927768493434</v>
      </c>
      <c r="E214" s="29" t="s">
        <v>19</v>
      </c>
      <c r="F214" s="29" t="s">
        <v>19</v>
      </c>
      <c r="G214" s="29" t="s">
        <v>19</v>
      </c>
      <c r="H214" s="29">
        <f>+H57+H58+H59+H60+H61+H62+H63+H64+H65+H66+H67+H79</f>
        <v>-1698426</v>
      </c>
    </row>
    <row r="215" spans="1:8" ht="12" customHeight="1">
      <c r="A215" s="343" t="s">
        <v>829</v>
      </c>
      <c r="B215" s="343"/>
      <c r="C215" s="29">
        <v>3392.1893921553096</v>
      </c>
      <c r="D215" s="29">
        <v>3500.5162094749676</v>
      </c>
      <c r="E215" s="29" t="s">
        <v>19</v>
      </c>
      <c r="F215" s="29" t="s">
        <v>19</v>
      </c>
      <c r="G215" s="29" t="s">
        <v>19</v>
      </c>
      <c r="H215" s="29">
        <f>+H124+H126+H128+H129+H133+H135+H136+H137+H138+H139+H141+H142+H144+H145+H149+H156</f>
        <v>7325348</v>
      </c>
    </row>
    <row r="216" spans="1:8" ht="12" customHeight="1">
      <c r="A216" s="343" t="s">
        <v>830</v>
      </c>
      <c r="B216" s="343"/>
      <c r="C216" s="29">
        <v>5264.1298916629685</v>
      </c>
      <c r="D216" s="29">
        <v>5746.566509346903</v>
      </c>
      <c r="E216" s="29" t="s">
        <v>19</v>
      </c>
      <c r="F216" s="29" t="s">
        <v>19</v>
      </c>
      <c r="G216" s="29" t="s">
        <v>19</v>
      </c>
      <c r="H216" s="29">
        <f>+H70+H71+H72+H73+H74+H75+H76+H77+H78+H80+H81+H82+H83+H84+H85+H86+H87+H88+H89+H90+H91+H92+H93+H94+H95+H96+H97+H98+H99+H100+H101+H102+H103+H104+H105+H106+H107+H108+H109+H110+H111+H112+H113+H114+H115+H116+H117+H118+H119+H120+H121</f>
        <v>-42284060</v>
      </c>
    </row>
    <row r="217" spans="1:8" ht="12" customHeight="1">
      <c r="A217" s="36" t="s">
        <v>831</v>
      </c>
      <c r="B217" s="36"/>
      <c r="C217" s="47">
        <v>2825.828958543196</v>
      </c>
      <c r="D217" s="47">
        <v>5310.567466630346</v>
      </c>
      <c r="E217" s="47" t="s">
        <v>19</v>
      </c>
      <c r="F217" s="47" t="s">
        <v>19</v>
      </c>
      <c r="G217" s="47" t="s">
        <v>19</v>
      </c>
      <c r="H217" s="47">
        <f>+H130+H132+H134+H146+H161+H167+H180+H183</f>
        <v>5652083</v>
      </c>
    </row>
    <row r="218" spans="1:8" ht="12" customHeight="1">
      <c r="A218" s="347"/>
      <c r="B218" s="347"/>
      <c r="C218" s="72"/>
      <c r="D218" s="72"/>
      <c r="E218" s="72"/>
      <c r="F218" s="72"/>
      <c r="G218" s="72"/>
      <c r="H218" s="72"/>
    </row>
    <row r="219" spans="1:8" ht="12" customHeight="1">
      <c r="A219" s="350" t="s">
        <v>847</v>
      </c>
      <c r="B219" s="350"/>
      <c r="C219" s="47">
        <v>2903.283268889762</v>
      </c>
      <c r="D219" s="47">
        <v>4549.364673541938</v>
      </c>
      <c r="E219" s="47" t="s">
        <v>19</v>
      </c>
      <c r="F219" s="47" t="s">
        <v>19</v>
      </c>
      <c r="G219" s="47" t="s">
        <v>19</v>
      </c>
      <c r="H219" s="47">
        <f>+H202-H212</f>
        <v>18710881</v>
      </c>
    </row>
    <row r="220" spans="1:7" ht="5.25" customHeight="1">
      <c r="A220" s="381"/>
      <c r="B220" s="381"/>
      <c r="C220" s="381"/>
      <c r="D220" s="381"/>
      <c r="E220" s="381"/>
      <c r="F220" s="381"/>
      <c r="G220" s="381"/>
    </row>
    <row r="221" spans="1:8" s="28" customFormat="1" ht="11.25" customHeight="1">
      <c r="A221" s="361" t="s">
        <v>844</v>
      </c>
      <c r="B221" s="362"/>
      <c r="C221" s="362"/>
      <c r="D221" s="362"/>
      <c r="E221" s="362"/>
      <c r="F221" s="362"/>
      <c r="G221" s="362"/>
      <c r="H221" s="362"/>
    </row>
    <row r="222" spans="1:8" s="28" customFormat="1" ht="11.25" customHeight="1">
      <c r="A222" s="374" t="s">
        <v>840</v>
      </c>
      <c r="B222" s="362"/>
      <c r="C222" s="362"/>
      <c r="D222" s="362"/>
      <c r="E222" s="362"/>
      <c r="F222" s="362"/>
      <c r="G222" s="362"/>
      <c r="H222" s="362"/>
    </row>
    <row r="223" spans="1:8" s="28" customFormat="1" ht="11.25" customHeight="1">
      <c r="A223" s="374" t="s">
        <v>841</v>
      </c>
      <c r="B223" s="362"/>
      <c r="C223" s="362"/>
      <c r="D223" s="362"/>
      <c r="E223" s="362"/>
      <c r="F223" s="362"/>
      <c r="G223" s="362"/>
      <c r="H223" s="362"/>
    </row>
    <row r="224" spans="1:8" s="28" customFormat="1" ht="22.5" customHeight="1">
      <c r="A224" s="374" t="s">
        <v>842</v>
      </c>
      <c r="B224" s="362"/>
      <c r="C224" s="362"/>
      <c r="D224" s="362"/>
      <c r="E224" s="362"/>
      <c r="F224" s="362"/>
      <c r="G224" s="362"/>
      <c r="H224" s="362"/>
    </row>
    <row r="225" spans="1:8" s="28" customFormat="1" ht="22.5" customHeight="1">
      <c r="A225" s="374" t="s">
        <v>732</v>
      </c>
      <c r="B225" s="362"/>
      <c r="C225" s="362"/>
      <c r="D225" s="362"/>
      <c r="E225" s="362"/>
      <c r="F225" s="362"/>
      <c r="G225" s="362"/>
      <c r="H225" s="362"/>
    </row>
    <row r="226" spans="1:8" s="28" customFormat="1" ht="11.25" customHeight="1">
      <c r="A226" s="374" t="s">
        <v>733</v>
      </c>
      <c r="B226" s="362"/>
      <c r="C226" s="362"/>
      <c r="D226" s="362"/>
      <c r="E226" s="362"/>
      <c r="F226" s="362"/>
      <c r="G226" s="362"/>
      <c r="H226" s="362"/>
    </row>
    <row r="227" spans="1:8" s="28" customFormat="1" ht="11.25" customHeight="1">
      <c r="A227" s="355" t="s">
        <v>813</v>
      </c>
      <c r="B227" s="355"/>
      <c r="C227" s="355"/>
      <c r="D227" s="355"/>
      <c r="E227" s="355"/>
      <c r="F227" s="355"/>
      <c r="G227" s="355"/>
      <c r="H227" s="355"/>
    </row>
    <row r="228" spans="1:9" s="28" customFormat="1" ht="22.5" customHeight="1">
      <c r="A228" s="374" t="s">
        <v>843</v>
      </c>
      <c r="B228" s="374"/>
      <c r="C228" s="374"/>
      <c r="D228" s="374"/>
      <c r="E228" s="374"/>
      <c r="F228" s="374"/>
      <c r="G228" s="374"/>
      <c r="H228" s="374"/>
      <c r="I228" s="302"/>
    </row>
    <row r="229" spans="1:9" s="28" customFormat="1" ht="22.5" customHeight="1">
      <c r="A229" s="374" t="s">
        <v>849</v>
      </c>
      <c r="B229" s="374"/>
      <c r="C229" s="374"/>
      <c r="D229" s="374"/>
      <c r="E229" s="374"/>
      <c r="F229" s="374"/>
      <c r="G229" s="374"/>
      <c r="H229" s="374"/>
      <c r="I229" s="302"/>
    </row>
    <row r="230" spans="1:9" s="28" customFormat="1" ht="11.25" customHeight="1">
      <c r="A230" s="374" t="s">
        <v>845</v>
      </c>
      <c r="B230" s="374"/>
      <c r="C230" s="374"/>
      <c r="D230" s="374"/>
      <c r="E230" s="374"/>
      <c r="F230" s="374"/>
      <c r="G230" s="374"/>
      <c r="H230" s="374"/>
      <c r="I230" s="302"/>
    </row>
    <row r="231" spans="1:8" s="52" customFormat="1" ht="5.25" customHeight="1">
      <c r="A231" s="363"/>
      <c r="B231" s="362"/>
      <c r="C231" s="362"/>
      <c r="D231" s="362"/>
      <c r="E231" s="362"/>
      <c r="F231" s="362"/>
      <c r="G231" s="362"/>
      <c r="H231" s="362"/>
    </row>
    <row r="232" spans="1:8" s="28" customFormat="1" ht="11.25" customHeight="1">
      <c r="A232" s="361" t="s">
        <v>271</v>
      </c>
      <c r="B232" s="362"/>
      <c r="C232" s="362"/>
      <c r="D232" s="362"/>
      <c r="E232" s="362"/>
      <c r="F232" s="362"/>
      <c r="G232" s="362"/>
      <c r="H232" s="362"/>
    </row>
    <row r="233" spans="1:8" s="52" customFormat="1" ht="5.25" customHeight="1">
      <c r="A233" s="364"/>
      <c r="B233" s="364"/>
      <c r="C233" s="364"/>
      <c r="D233" s="364"/>
      <c r="E233" s="364"/>
      <c r="F233" s="364"/>
      <c r="G233" s="364"/>
      <c r="H233" s="364"/>
    </row>
    <row r="234" spans="1:8" s="28" customFormat="1" ht="11.25" customHeight="1">
      <c r="A234" s="375" t="s">
        <v>848</v>
      </c>
      <c r="B234" s="375"/>
      <c r="C234" s="375"/>
      <c r="D234" s="375"/>
      <c r="E234" s="375"/>
      <c r="F234" s="375"/>
      <c r="G234" s="375"/>
      <c r="H234" s="375"/>
    </row>
    <row r="235" spans="1:8" s="28" customFormat="1" ht="11.25" customHeight="1">
      <c r="A235" s="361" t="s">
        <v>615</v>
      </c>
      <c r="B235" s="362"/>
      <c r="C235" s="362"/>
      <c r="D235" s="362"/>
      <c r="E235" s="362"/>
      <c r="F235" s="362"/>
      <c r="G235" s="362"/>
      <c r="H235" s="362"/>
    </row>
  </sheetData>
  <sheetProtection/>
  <mergeCells count="215">
    <mergeCell ref="A215:B215"/>
    <mergeCell ref="A216:B216"/>
    <mergeCell ref="A220:G220"/>
    <mergeCell ref="A5:B5"/>
    <mergeCell ref="A6:B6"/>
    <mergeCell ref="A7:B7"/>
    <mergeCell ref="A208:B208"/>
    <mergeCell ref="A209:B209"/>
    <mergeCell ref="A210:B210"/>
    <mergeCell ref="A212:B212"/>
    <mergeCell ref="A213:B213"/>
    <mergeCell ref="A214:B214"/>
    <mergeCell ref="A202:B202"/>
    <mergeCell ref="A203:B203"/>
    <mergeCell ref="A204:B204"/>
    <mergeCell ref="A205:B205"/>
    <mergeCell ref="A206:B206"/>
    <mergeCell ref="A207:B207"/>
    <mergeCell ref="A195:B195"/>
    <mergeCell ref="A196:B196"/>
    <mergeCell ref="A197:B197"/>
    <mergeCell ref="A198:B198"/>
    <mergeCell ref="A199:B199"/>
    <mergeCell ref="A200:B200"/>
    <mergeCell ref="A188:B188"/>
    <mergeCell ref="A190:B190"/>
    <mergeCell ref="A191:B191"/>
    <mergeCell ref="A192:B192"/>
    <mergeCell ref="A193:B193"/>
    <mergeCell ref="A194:B194"/>
    <mergeCell ref="A189:B189"/>
    <mergeCell ref="A181:B181"/>
    <mergeCell ref="A182:B182"/>
    <mergeCell ref="A183:B183"/>
    <mergeCell ref="A185:B185"/>
    <mergeCell ref="A186:B186"/>
    <mergeCell ref="A187:B187"/>
    <mergeCell ref="A184:B184"/>
    <mergeCell ref="A174:B174"/>
    <mergeCell ref="A175:B175"/>
    <mergeCell ref="A177:B177"/>
    <mergeCell ref="A178:B178"/>
    <mergeCell ref="A179:B179"/>
    <mergeCell ref="A180:B180"/>
    <mergeCell ref="A176:B176"/>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55:B155"/>
    <mergeCell ref="A156:B156"/>
    <mergeCell ref="A158:B158"/>
    <mergeCell ref="A159:B159"/>
    <mergeCell ref="A160:B160"/>
    <mergeCell ref="A161:B161"/>
    <mergeCell ref="A157:B157"/>
    <mergeCell ref="A149:B149"/>
    <mergeCell ref="A150:B150"/>
    <mergeCell ref="A151:B151"/>
    <mergeCell ref="A152:B152"/>
    <mergeCell ref="A153:B153"/>
    <mergeCell ref="A154:B154"/>
    <mergeCell ref="A142:B142"/>
    <mergeCell ref="A143:B143"/>
    <mergeCell ref="A144:B144"/>
    <mergeCell ref="A145:B145"/>
    <mergeCell ref="A146:B146"/>
    <mergeCell ref="A148:B148"/>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3:B123"/>
    <mergeCell ref="A122:B122"/>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3:B63"/>
    <mergeCell ref="A64:B64"/>
    <mergeCell ref="A65:B65"/>
    <mergeCell ref="A66:B66"/>
    <mergeCell ref="A67:B67"/>
    <mergeCell ref="A69:B69"/>
    <mergeCell ref="A57:B57"/>
    <mergeCell ref="A58:B58"/>
    <mergeCell ref="A59:B59"/>
    <mergeCell ref="A60:B60"/>
    <mergeCell ref="A61:B61"/>
    <mergeCell ref="A62:B62"/>
    <mergeCell ref="A52:B52"/>
    <mergeCell ref="A53:B53"/>
    <mergeCell ref="A54:B54"/>
    <mergeCell ref="A56:B56"/>
    <mergeCell ref="A55:B55"/>
    <mergeCell ref="A50:B50"/>
    <mergeCell ref="A41:B41"/>
    <mergeCell ref="A42:B42"/>
    <mergeCell ref="A43:B43"/>
    <mergeCell ref="A40:B40"/>
    <mergeCell ref="A46:B46"/>
    <mergeCell ref="A51:B51"/>
    <mergeCell ref="A31:B31"/>
    <mergeCell ref="A32:B32"/>
    <mergeCell ref="A37:B37"/>
    <mergeCell ref="A38:B38"/>
    <mergeCell ref="A39:B39"/>
    <mergeCell ref="A36:B36"/>
    <mergeCell ref="A8:G8"/>
    <mergeCell ref="A9:B9"/>
    <mergeCell ref="A11:B11"/>
    <mergeCell ref="A12:B12"/>
    <mergeCell ref="A16:B16"/>
    <mergeCell ref="A20:B20"/>
    <mergeCell ref="A4:H4"/>
    <mergeCell ref="A3:H3"/>
    <mergeCell ref="A2:H2"/>
    <mergeCell ref="A1:H1"/>
    <mergeCell ref="A221:H221"/>
    <mergeCell ref="A222:H222"/>
    <mergeCell ref="A10:B10"/>
    <mergeCell ref="A218:B218"/>
    <mergeCell ref="A211:B211"/>
    <mergeCell ref="A201:B201"/>
    <mergeCell ref="A231:H231"/>
    <mergeCell ref="A232:H232"/>
    <mergeCell ref="A233:H233"/>
    <mergeCell ref="A234:H234"/>
    <mergeCell ref="A235:H235"/>
    <mergeCell ref="A223:H223"/>
    <mergeCell ref="A224:H224"/>
    <mergeCell ref="A225:H225"/>
    <mergeCell ref="A226:H226"/>
    <mergeCell ref="A227:H227"/>
    <mergeCell ref="A21:B21"/>
    <mergeCell ref="A230:H230"/>
    <mergeCell ref="A219:B219"/>
    <mergeCell ref="A229:H229"/>
    <mergeCell ref="A228:H228"/>
    <mergeCell ref="A22:B22"/>
    <mergeCell ref="A23:B23"/>
    <mergeCell ref="A24:B24"/>
    <mergeCell ref="A25:B25"/>
    <mergeCell ref="A28:B28"/>
  </mergeCells>
  <printOptions/>
  <pageMargins left="0.7" right="0.7" top="0.75" bottom="0.75" header="0.3" footer="0.3"/>
  <pageSetup orientation="portrait" paperSize="9"/>
  <ignoredErrors>
    <ignoredError sqref="C7:H7" numberStoredAsText="1"/>
  </ignoredErrors>
</worksheet>
</file>

<file path=xl/worksheets/sheet7.xml><?xml version="1.0" encoding="utf-8"?>
<worksheet xmlns="http://schemas.openxmlformats.org/spreadsheetml/2006/main" xmlns:r="http://schemas.openxmlformats.org/officeDocument/2006/relationships">
  <dimension ref="A1:J234"/>
  <sheetViews>
    <sheetView zoomScalePageLayoutView="0" workbookViewId="0" topLeftCell="A1">
      <pane ySplit="9" topLeftCell="A10" activePane="bottomLeft" state="frozen"/>
      <selection pane="topLeft" activeCell="A1" sqref="A1:M1"/>
      <selection pane="bottomLeft" activeCell="A1" sqref="A1:H1"/>
    </sheetView>
  </sheetViews>
  <sheetFormatPr defaultColWidth="9.140625" defaultRowHeight="12.75"/>
  <cols>
    <col min="1" max="1" width="1.7109375" style="1" customWidth="1"/>
    <col min="2" max="2" width="28.140625" style="1" customWidth="1"/>
    <col min="3" max="4" width="14.28125" style="2" customWidth="1"/>
    <col min="5" max="6" width="14.28125" style="4" customWidth="1"/>
    <col min="7" max="8" width="14.28125" style="2" customWidth="1"/>
    <col min="9" max="16384" width="9.140625" style="1" customWidth="1"/>
  </cols>
  <sheetData>
    <row r="1" spans="1:8" s="234" customFormat="1" ht="12.75" customHeight="1">
      <c r="A1" s="379"/>
      <c r="B1" s="379"/>
      <c r="C1" s="379"/>
      <c r="D1" s="379"/>
      <c r="E1" s="379"/>
      <c r="F1" s="379"/>
      <c r="G1" s="379"/>
      <c r="H1" s="379"/>
    </row>
    <row r="2" spans="1:8" s="234" customFormat="1" ht="30" customHeight="1">
      <c r="A2" s="378" t="s">
        <v>630</v>
      </c>
      <c r="B2" s="378"/>
      <c r="C2" s="378"/>
      <c r="D2" s="378"/>
      <c r="E2" s="378"/>
      <c r="F2" s="378"/>
      <c r="G2" s="378"/>
      <c r="H2" s="378"/>
    </row>
    <row r="3" spans="1:8" s="235" customFormat="1" ht="12.75" customHeight="1">
      <c r="A3" s="385"/>
      <c r="B3" s="385"/>
      <c r="C3" s="385"/>
      <c r="D3" s="385"/>
      <c r="E3" s="385"/>
      <c r="F3" s="385"/>
      <c r="G3" s="385"/>
      <c r="H3" s="385"/>
    </row>
    <row r="4" spans="1:8" s="235" customFormat="1" ht="12.75" customHeight="1">
      <c r="A4" s="386"/>
      <c r="B4" s="386"/>
      <c r="C4" s="386"/>
      <c r="D4" s="386"/>
      <c r="E4" s="386"/>
      <c r="F4" s="386"/>
      <c r="G4" s="386"/>
      <c r="H4" s="386"/>
    </row>
    <row r="5" spans="1:10" s="289" customFormat="1" ht="12" customHeight="1">
      <c r="A5" s="336"/>
      <c r="B5" s="336"/>
      <c r="C5" s="297" t="s">
        <v>1</v>
      </c>
      <c r="D5" s="297" t="s">
        <v>2</v>
      </c>
      <c r="E5" s="300" t="s">
        <v>3</v>
      </c>
      <c r="F5" s="295" t="s">
        <v>4</v>
      </c>
      <c r="G5" s="291" t="s">
        <v>5</v>
      </c>
      <c r="H5" s="291" t="s">
        <v>6</v>
      </c>
      <c r="I5" s="287"/>
      <c r="J5" s="288"/>
    </row>
    <row r="6" spans="1:10" s="289" customFormat="1" ht="12" customHeight="1">
      <c r="A6" s="338"/>
      <c r="B6" s="382"/>
      <c r="C6" s="298" t="s">
        <v>7</v>
      </c>
      <c r="D6" s="298" t="s">
        <v>7</v>
      </c>
      <c r="E6" s="299" t="s">
        <v>8</v>
      </c>
      <c r="F6" s="296" t="s">
        <v>9</v>
      </c>
      <c r="G6" s="290" t="s">
        <v>10</v>
      </c>
      <c r="H6" s="290" t="s">
        <v>277</v>
      </c>
      <c r="I6" s="287"/>
      <c r="J6" s="288"/>
    </row>
    <row r="7" spans="1:10" s="289" customFormat="1" ht="12" customHeight="1">
      <c r="A7" s="383"/>
      <c r="B7" s="383"/>
      <c r="C7" s="299" t="s">
        <v>815</v>
      </c>
      <c r="D7" s="299" t="s">
        <v>816</v>
      </c>
      <c r="E7" s="299" t="s">
        <v>817</v>
      </c>
      <c r="F7" s="290" t="s">
        <v>819</v>
      </c>
      <c r="G7" s="290" t="s">
        <v>818</v>
      </c>
      <c r="H7" s="290" t="s">
        <v>820</v>
      </c>
      <c r="I7" s="337"/>
      <c r="J7" s="337"/>
    </row>
    <row r="8" spans="1:10" s="238" customFormat="1" ht="12" customHeight="1">
      <c r="A8" s="339"/>
      <c r="B8" s="339"/>
      <c r="C8" s="339"/>
      <c r="D8" s="339"/>
      <c r="E8" s="339"/>
      <c r="F8" s="339"/>
      <c r="G8" s="339"/>
      <c r="H8" s="339"/>
      <c r="I8" s="199"/>
      <c r="J8" s="199"/>
    </row>
    <row r="9" spans="1:8" s="17" customFormat="1" ht="12" customHeight="1">
      <c r="A9" s="340" t="s">
        <v>18</v>
      </c>
      <c r="B9" s="340"/>
      <c r="C9" s="169">
        <v>4011.1439538421578</v>
      </c>
      <c r="D9" s="169">
        <v>4511.959335295755</v>
      </c>
      <c r="E9" s="212">
        <v>80.05</v>
      </c>
      <c r="F9" s="212">
        <v>100</v>
      </c>
      <c r="G9" s="169" t="s">
        <v>19</v>
      </c>
      <c r="H9" s="169">
        <f>H11+H22+H37+H41+H51</f>
        <v>4000000</v>
      </c>
    </row>
    <row r="10" spans="1:8" s="17" customFormat="1" ht="12" customHeight="1">
      <c r="A10" s="341"/>
      <c r="B10" s="341"/>
      <c r="C10" s="21"/>
      <c r="D10" s="21"/>
      <c r="E10" s="23"/>
      <c r="F10" s="23"/>
      <c r="G10" s="21"/>
      <c r="H10" s="21"/>
    </row>
    <row r="11" spans="1:8" s="24" customFormat="1" ht="12" customHeight="1">
      <c r="A11" s="342" t="s">
        <v>20</v>
      </c>
      <c r="B11" s="342"/>
      <c r="C11" s="25">
        <v>2664.301603032765</v>
      </c>
      <c r="D11" s="25">
        <v>4295.196876413598</v>
      </c>
      <c r="E11" s="27" t="s">
        <v>19</v>
      </c>
      <c r="F11" s="27" t="s">
        <v>19</v>
      </c>
      <c r="G11" s="25" t="s">
        <v>19</v>
      </c>
      <c r="H11" s="25">
        <f>H12+H16+H20</f>
        <v>21957981</v>
      </c>
    </row>
    <row r="12" spans="1:8" s="28" customFormat="1" ht="12" customHeight="1">
      <c r="A12" s="343" t="s">
        <v>21</v>
      </c>
      <c r="B12" s="343"/>
      <c r="C12" s="29">
        <v>2626.3778771780703</v>
      </c>
      <c r="D12" s="29">
        <v>4890.689229369581</v>
      </c>
      <c r="E12" s="31" t="s">
        <v>19</v>
      </c>
      <c r="F12" s="31" t="s">
        <v>19</v>
      </c>
      <c r="G12" s="29" t="s">
        <v>19</v>
      </c>
      <c r="H12" s="29">
        <f>H13+H14+H15</f>
        <v>4963409</v>
      </c>
    </row>
    <row r="13" spans="1:8" s="28" customFormat="1" ht="12" customHeight="1">
      <c r="A13" s="32"/>
      <c r="B13" s="33" t="s">
        <v>22</v>
      </c>
      <c r="C13" s="29">
        <v>2722.4141773281763</v>
      </c>
      <c r="D13" s="29">
        <v>4908.726847437426</v>
      </c>
      <c r="E13" s="31" t="s">
        <v>19</v>
      </c>
      <c r="F13" s="31" t="s">
        <v>19</v>
      </c>
      <c r="G13" s="29" t="s">
        <v>19</v>
      </c>
      <c r="H13" s="29">
        <f>H195+H196+H198+H203+H204</f>
        <v>1153346</v>
      </c>
    </row>
    <row r="14" spans="1:8" s="28" customFormat="1" ht="12" customHeight="1">
      <c r="A14" s="32"/>
      <c r="B14" s="33" t="s">
        <v>23</v>
      </c>
      <c r="C14" s="29">
        <v>2834.5692527978936</v>
      </c>
      <c r="D14" s="29">
        <v>5583.084745478903</v>
      </c>
      <c r="E14" s="31" t="s">
        <v>19</v>
      </c>
      <c r="F14" s="31" t="s">
        <v>19</v>
      </c>
      <c r="G14" s="29" t="s">
        <v>19</v>
      </c>
      <c r="H14" s="29">
        <f>+H199+H205</f>
        <v>1697342</v>
      </c>
    </row>
    <row r="15" spans="1:8" s="28" customFormat="1" ht="12" customHeight="1">
      <c r="A15" s="32"/>
      <c r="B15" s="34" t="s">
        <v>24</v>
      </c>
      <c r="C15" s="29">
        <v>2309.3306140059735</v>
      </c>
      <c r="D15" s="29">
        <v>4181.583178940352</v>
      </c>
      <c r="E15" s="31" t="s">
        <v>19</v>
      </c>
      <c r="F15" s="31" t="s">
        <v>19</v>
      </c>
      <c r="G15" s="29" t="s">
        <v>19</v>
      </c>
      <c r="H15" s="29">
        <f>H197+H200+H201+H202</f>
        <v>2112721</v>
      </c>
    </row>
    <row r="16" spans="1:8" s="28" customFormat="1" ht="12" customHeight="1">
      <c r="A16" s="343" t="s">
        <v>25</v>
      </c>
      <c r="B16" s="343"/>
      <c r="C16" s="29">
        <v>2713.996391296657</v>
      </c>
      <c r="D16" s="29">
        <v>6614.110894294715</v>
      </c>
      <c r="E16" s="31" t="s">
        <v>19</v>
      </c>
      <c r="F16" s="31" t="s">
        <v>19</v>
      </c>
      <c r="G16" s="29" t="s">
        <v>19</v>
      </c>
      <c r="H16" s="29">
        <f>H17+H18+H19</f>
        <v>4066672</v>
      </c>
    </row>
    <row r="17" spans="1:8" s="28" customFormat="1" ht="12" customHeight="1">
      <c r="A17" s="32"/>
      <c r="B17" s="33" t="s">
        <v>26</v>
      </c>
      <c r="C17" s="29">
        <v>2743.3443626882968</v>
      </c>
      <c r="D17" s="29">
        <v>6581.870981491866</v>
      </c>
      <c r="E17" s="31" t="s">
        <v>19</v>
      </c>
      <c r="F17" s="31" t="s">
        <v>19</v>
      </c>
      <c r="G17" s="29" t="s">
        <v>19</v>
      </c>
      <c r="H17" s="29">
        <f>+H191</f>
        <v>567848</v>
      </c>
    </row>
    <row r="18" spans="1:8" s="28" customFormat="1" ht="12" customHeight="1">
      <c r="A18" s="32"/>
      <c r="B18" s="33" t="s">
        <v>27</v>
      </c>
      <c r="C18" s="29">
        <v>2688.2581037277146</v>
      </c>
      <c r="D18" s="29">
        <v>7265.573884698277</v>
      </c>
      <c r="E18" s="31" t="s">
        <v>19</v>
      </c>
      <c r="F18" s="31" t="s">
        <v>19</v>
      </c>
      <c r="G18" s="29" t="s">
        <v>19</v>
      </c>
      <c r="H18" s="29">
        <f>+H190</f>
        <v>1474886</v>
      </c>
    </row>
    <row r="19" spans="1:8" s="28" customFormat="1" ht="12" customHeight="1">
      <c r="A19" s="35"/>
      <c r="B19" s="33" t="s">
        <v>28</v>
      </c>
      <c r="C19" s="29">
        <v>2712.5450289017344</v>
      </c>
      <c r="D19" s="29">
        <v>6059.107739759036</v>
      </c>
      <c r="E19" s="31" t="s">
        <v>19</v>
      </c>
      <c r="F19" s="31" t="s">
        <v>19</v>
      </c>
      <c r="G19" s="29" t="s">
        <v>19</v>
      </c>
      <c r="H19" s="29">
        <f>H192</f>
        <v>2023938</v>
      </c>
    </row>
    <row r="20" spans="1:8" s="28" customFormat="1" ht="12" customHeight="1">
      <c r="A20" s="344" t="s">
        <v>29</v>
      </c>
      <c r="B20" s="344"/>
      <c r="C20" s="37">
        <v>2669.551514607362</v>
      </c>
      <c r="D20" s="37">
        <v>3003.5615783331045</v>
      </c>
      <c r="E20" s="39" t="s">
        <v>19</v>
      </c>
      <c r="F20" s="39" t="s">
        <v>19</v>
      </c>
      <c r="G20" s="37" t="s">
        <v>19</v>
      </c>
      <c r="H20" s="37">
        <f>H182+H183+H184+H168+H185+H186+H173+H187+H176</f>
        <v>12927900</v>
      </c>
    </row>
    <row r="21" spans="1:8" s="28" customFormat="1" ht="12" customHeight="1">
      <c r="A21" s="35"/>
      <c r="B21" s="35"/>
      <c r="C21" s="35"/>
      <c r="D21" s="35"/>
      <c r="E21" s="41"/>
      <c r="F21" s="41"/>
      <c r="G21" s="35"/>
      <c r="H21" s="35"/>
    </row>
    <row r="22" spans="1:8" s="24" customFormat="1" ht="12" customHeight="1">
      <c r="A22" s="342" t="s">
        <v>691</v>
      </c>
      <c r="B22" s="342"/>
      <c r="C22" s="25">
        <v>3330.885345877542</v>
      </c>
      <c r="D22" s="25">
        <v>4066.043271184981</v>
      </c>
      <c r="E22" s="27" t="s">
        <v>19</v>
      </c>
      <c r="F22" s="27" t="s">
        <v>19</v>
      </c>
      <c r="G22" s="25" t="s">
        <v>19</v>
      </c>
      <c r="H22" s="25">
        <f>H23+H24+H25+H28+H31+H32</f>
        <v>11296353</v>
      </c>
    </row>
    <row r="23" spans="1:8" s="28" customFormat="1" ht="12" customHeight="1">
      <c r="A23" s="343" t="s">
        <v>31</v>
      </c>
      <c r="B23" s="343"/>
      <c r="C23" s="29">
        <v>3667.897150532453</v>
      </c>
      <c r="D23" s="29">
        <v>3761.711117664051</v>
      </c>
      <c r="E23" s="31" t="s">
        <v>19</v>
      </c>
      <c r="F23" s="31" t="s">
        <v>19</v>
      </c>
      <c r="G23" s="29" t="s">
        <v>19</v>
      </c>
      <c r="H23" s="29">
        <f>H124+H126+H127+H137+H138+H140+H142+H144+H145</f>
        <v>942849</v>
      </c>
    </row>
    <row r="24" spans="1:8" s="28" customFormat="1" ht="12" customHeight="1">
      <c r="A24" s="343" t="s">
        <v>32</v>
      </c>
      <c r="B24" s="343"/>
      <c r="C24" s="29">
        <v>3180.0026877470355</v>
      </c>
      <c r="D24" s="29">
        <v>7895.353492990654</v>
      </c>
      <c r="E24" s="31" t="s">
        <v>19</v>
      </c>
      <c r="F24" s="31" t="s">
        <v>19</v>
      </c>
      <c r="G24" s="29" t="s">
        <v>19</v>
      </c>
      <c r="H24" s="29">
        <f>H132</f>
        <v>277251</v>
      </c>
    </row>
    <row r="25" spans="1:8" s="28" customFormat="1" ht="12" customHeight="1">
      <c r="A25" s="343" t="s">
        <v>33</v>
      </c>
      <c r="B25" s="343"/>
      <c r="C25" s="29">
        <v>2692.7632418469484</v>
      </c>
      <c r="D25" s="29">
        <v>3962.8729286798184</v>
      </c>
      <c r="E25" s="31" t="s">
        <v>19</v>
      </c>
      <c r="F25" s="31" t="s">
        <v>19</v>
      </c>
      <c r="G25" s="29" t="s">
        <v>19</v>
      </c>
      <c r="H25" s="29">
        <f>H26+H27</f>
        <v>3943272</v>
      </c>
    </row>
    <row r="26" spans="1:8" s="28" customFormat="1" ht="12" customHeight="1">
      <c r="A26" s="42"/>
      <c r="B26" s="33" t="s">
        <v>34</v>
      </c>
      <c r="C26" s="29">
        <v>2889.4839349775784</v>
      </c>
      <c r="D26" s="29">
        <v>14038.061834654587</v>
      </c>
      <c r="E26" s="31" t="s">
        <v>19</v>
      </c>
      <c r="F26" s="31" t="s">
        <v>19</v>
      </c>
      <c r="G26" s="29" t="s">
        <v>19</v>
      </c>
      <c r="H26" s="29">
        <f>H125+H129+H131+H139+H146+H150</f>
        <v>773249</v>
      </c>
    </row>
    <row r="27" spans="1:8" s="28" customFormat="1" ht="12" customHeight="1">
      <c r="A27" s="35"/>
      <c r="B27" s="33" t="s">
        <v>35</v>
      </c>
      <c r="C27" s="29">
        <v>2677.499249304106</v>
      </c>
      <c r="D27" s="29">
        <v>3198.4467554562643</v>
      </c>
      <c r="E27" s="31" t="s">
        <v>19</v>
      </c>
      <c r="F27" s="31" t="s">
        <v>19</v>
      </c>
      <c r="G27" s="29" t="s">
        <v>19</v>
      </c>
      <c r="H27" s="29">
        <f>H130+H133+H136+H147</f>
        <v>3170023</v>
      </c>
    </row>
    <row r="28" spans="1:8" s="28" customFormat="1" ht="12" customHeight="1">
      <c r="A28" s="343" t="s">
        <v>36</v>
      </c>
      <c r="B28" s="343"/>
      <c r="C28" s="29">
        <v>3000.3010580747814</v>
      </c>
      <c r="D28" s="29">
        <v>3729.701866420274</v>
      </c>
      <c r="E28" s="31" t="s">
        <v>19</v>
      </c>
      <c r="F28" s="31" t="s">
        <v>19</v>
      </c>
      <c r="G28" s="29" t="s">
        <v>19</v>
      </c>
      <c r="H28" s="29">
        <f>H29+H30</f>
        <v>1729618</v>
      </c>
    </row>
    <row r="29" spans="1:8" s="28" customFormat="1" ht="12" customHeight="1">
      <c r="A29" s="42"/>
      <c r="B29" s="33" t="s">
        <v>37</v>
      </c>
      <c r="C29" s="29">
        <v>2759.127986230637</v>
      </c>
      <c r="D29" s="29">
        <v>3884.4347948717955</v>
      </c>
      <c r="E29" s="31" t="s">
        <v>19</v>
      </c>
      <c r="F29" s="31" t="s">
        <v>19</v>
      </c>
      <c r="G29" s="29" t="s">
        <v>19</v>
      </c>
      <c r="H29" s="29">
        <f>+H128</f>
        <v>666052</v>
      </c>
    </row>
    <row r="30" spans="1:8" s="28" customFormat="1" ht="12" customHeight="1">
      <c r="A30" s="35"/>
      <c r="B30" s="33" t="s">
        <v>38</v>
      </c>
      <c r="C30" s="29">
        <v>3107.715051743963</v>
      </c>
      <c r="D30" s="29">
        <v>3660.5507868601976</v>
      </c>
      <c r="E30" s="31" t="s">
        <v>19</v>
      </c>
      <c r="F30" s="31" t="s">
        <v>19</v>
      </c>
      <c r="G30" s="29" t="s">
        <v>19</v>
      </c>
      <c r="H30" s="29">
        <f>H148</f>
        <v>1063566</v>
      </c>
    </row>
    <row r="31" spans="1:8" s="28" customFormat="1" ht="12" customHeight="1">
      <c r="A31" s="343" t="s">
        <v>39</v>
      </c>
      <c r="B31" s="343"/>
      <c r="C31" s="29">
        <v>3093.9855524475524</v>
      </c>
      <c r="D31" s="29">
        <v>6194.300185449359</v>
      </c>
      <c r="E31" s="31" t="s">
        <v>19</v>
      </c>
      <c r="F31" s="31" t="s">
        <v>19</v>
      </c>
      <c r="G31" s="29" t="s">
        <v>19</v>
      </c>
      <c r="H31" s="29">
        <f>H134+H135+H141+H143+H149</f>
        <v>643580</v>
      </c>
    </row>
    <row r="32" spans="1:8" s="28" customFormat="1" ht="12" customHeight="1">
      <c r="A32" s="343" t="s">
        <v>692</v>
      </c>
      <c r="B32" s="343"/>
      <c r="C32" s="29">
        <v>2682.575698388972</v>
      </c>
      <c r="D32" s="29">
        <v>3071.5877272727275</v>
      </c>
      <c r="E32" s="31" t="s">
        <v>19</v>
      </c>
      <c r="F32" s="31" t="s">
        <v>19</v>
      </c>
      <c r="G32" s="29" t="s">
        <v>19</v>
      </c>
      <c r="H32" s="29">
        <f>H33+H34+H35</f>
        <v>3759783</v>
      </c>
    </row>
    <row r="33" spans="1:8" s="28" customFormat="1" ht="12" customHeight="1">
      <c r="A33" s="42"/>
      <c r="B33" s="33" t="s">
        <v>41</v>
      </c>
      <c r="C33" s="29">
        <v>3034.8731793960924</v>
      </c>
      <c r="D33" s="29">
        <v>4634.712481481483</v>
      </c>
      <c r="E33" s="31" t="s">
        <v>19</v>
      </c>
      <c r="F33" s="31" t="s">
        <v>19</v>
      </c>
      <c r="G33" s="29" t="s">
        <v>19</v>
      </c>
      <c r="H33" s="29">
        <f>H158</f>
        <v>136985</v>
      </c>
    </row>
    <row r="34" spans="1:8" s="28" customFormat="1" ht="12" customHeight="1">
      <c r="A34" s="32"/>
      <c r="B34" s="33" t="s">
        <v>42</v>
      </c>
      <c r="C34" s="29">
        <v>3681.240094339623</v>
      </c>
      <c r="D34" s="29">
        <v>15675.02701421801</v>
      </c>
      <c r="E34" s="31" t="s">
        <v>19</v>
      </c>
      <c r="F34" s="31" t="s">
        <v>19</v>
      </c>
      <c r="G34" s="29" t="s">
        <v>19</v>
      </c>
      <c r="H34" s="29">
        <f>H154+H155+H156+H159</f>
        <v>21422</v>
      </c>
    </row>
    <row r="35" spans="1:8" s="28" customFormat="1" ht="12" customHeight="1">
      <c r="A35" s="32"/>
      <c r="B35" s="43" t="s">
        <v>693</v>
      </c>
      <c r="C35" s="37">
        <v>2604.4094128860083</v>
      </c>
      <c r="D35" s="37">
        <v>2402.1030995604824</v>
      </c>
      <c r="E35" s="39" t="s">
        <v>19</v>
      </c>
      <c r="F35" s="39" t="s">
        <v>19</v>
      </c>
      <c r="G35" s="37" t="s">
        <v>19</v>
      </c>
      <c r="H35" s="37">
        <f>H153+H157+H160</f>
        <v>3601376</v>
      </c>
    </row>
    <row r="36" spans="1:8" s="28" customFormat="1" ht="12" customHeight="1">
      <c r="A36" s="35"/>
      <c r="B36" s="35"/>
      <c r="C36" s="35"/>
      <c r="D36" s="35"/>
      <c r="E36" s="41"/>
      <c r="F36" s="41"/>
      <c r="G36" s="35"/>
      <c r="H36" s="35"/>
    </row>
    <row r="37" spans="1:8" s="24" customFormat="1" ht="12" customHeight="1">
      <c r="A37" s="342" t="s">
        <v>44</v>
      </c>
      <c r="B37" s="342"/>
      <c r="C37" s="25">
        <v>2855.1306197004683</v>
      </c>
      <c r="D37" s="25">
        <v>2601.3648687476034</v>
      </c>
      <c r="E37" s="27" t="s">
        <v>19</v>
      </c>
      <c r="F37" s="27" t="s">
        <v>19</v>
      </c>
      <c r="G37" s="25" t="s">
        <v>19</v>
      </c>
      <c r="H37" s="25">
        <f>H38+H39</f>
        <v>11971665</v>
      </c>
    </row>
    <row r="38" spans="1:8" s="28" customFormat="1" ht="12" customHeight="1">
      <c r="A38" s="343" t="s">
        <v>45</v>
      </c>
      <c r="B38" s="343"/>
      <c r="C38" s="29">
        <v>2813.1532921705625</v>
      </c>
      <c r="D38" s="29">
        <v>2746.7739717158724</v>
      </c>
      <c r="E38" s="31" t="s">
        <v>19</v>
      </c>
      <c r="F38" s="31" t="s">
        <v>19</v>
      </c>
      <c r="G38" s="29" t="s">
        <v>19</v>
      </c>
      <c r="H38" s="29">
        <f>H163+H164+H166+H167+H169+H172+H174+H175+H178+H179</f>
        <v>10924052</v>
      </c>
    </row>
    <row r="39" spans="1:8" s="28" customFormat="1" ht="12" customHeight="1">
      <c r="A39" s="344" t="s">
        <v>46</v>
      </c>
      <c r="B39" s="344"/>
      <c r="C39" s="37">
        <v>3163.630320709655</v>
      </c>
      <c r="D39" s="37">
        <v>1546.2707979343659</v>
      </c>
      <c r="E39" s="39" t="s">
        <v>19</v>
      </c>
      <c r="F39" s="39" t="s">
        <v>19</v>
      </c>
      <c r="G39" s="37" t="s">
        <v>19</v>
      </c>
      <c r="H39" s="37">
        <f>+H165+H170+H177</f>
        <v>1047613</v>
      </c>
    </row>
    <row r="40" spans="1:8" s="28" customFormat="1" ht="12" customHeight="1">
      <c r="A40" s="35"/>
      <c r="B40" s="35"/>
      <c r="C40" s="35"/>
      <c r="D40" s="35"/>
      <c r="E40" s="41"/>
      <c r="F40" s="41"/>
      <c r="G40" s="35"/>
      <c r="H40" s="35"/>
    </row>
    <row r="41" spans="1:8" s="24" customFormat="1" ht="12" customHeight="1">
      <c r="A41" s="342" t="s">
        <v>47</v>
      </c>
      <c r="B41" s="342"/>
      <c r="C41" s="25">
        <v>4977.013243846191</v>
      </c>
      <c r="D41" s="25">
        <v>5909.088462005333</v>
      </c>
      <c r="E41" s="27" t="s">
        <v>19</v>
      </c>
      <c r="F41" s="27" t="s">
        <v>19</v>
      </c>
      <c r="G41" s="25" t="s">
        <v>19</v>
      </c>
      <c r="H41" s="25">
        <f>H42+H43+H46</f>
        <v>-40164782</v>
      </c>
    </row>
    <row r="42" spans="1:8" s="28" customFormat="1" ht="12" customHeight="1">
      <c r="A42" s="343" t="s">
        <v>48</v>
      </c>
      <c r="B42" s="343"/>
      <c r="C42" s="29">
        <v>5666.200817857718</v>
      </c>
      <c r="D42" s="29">
        <v>7379.45970052175</v>
      </c>
      <c r="E42" s="31" t="s">
        <v>19</v>
      </c>
      <c r="F42" s="31" t="s">
        <v>19</v>
      </c>
      <c r="G42" s="29" t="s">
        <v>19</v>
      </c>
      <c r="H42" s="29">
        <f>H81+H82+H85+H86+H88+H90+H92+H93+H97+H99+H104+H105+H109+H112+H115+H117+H120+H121</f>
        <v>-41979092</v>
      </c>
    </row>
    <row r="43" spans="1:8" s="28" customFormat="1" ht="12" customHeight="1">
      <c r="A43" s="346" t="s">
        <v>49</v>
      </c>
      <c r="B43" s="346"/>
      <c r="C43" s="29">
        <v>3429.8631427591827</v>
      </c>
      <c r="D43" s="29">
        <v>2751.799009677282</v>
      </c>
      <c r="E43" s="31" t="s">
        <v>19</v>
      </c>
      <c r="F43" s="31" t="s">
        <v>19</v>
      </c>
      <c r="G43" s="29" t="s">
        <v>19</v>
      </c>
      <c r="H43" s="29">
        <f>H44+H45</f>
        <v>1199763</v>
      </c>
    </row>
    <row r="44" spans="1:8" s="28" customFormat="1" ht="12" customHeight="1">
      <c r="A44" s="43"/>
      <c r="B44" s="33" t="s">
        <v>50</v>
      </c>
      <c r="C44" s="29">
        <v>3763.388626377691</v>
      </c>
      <c r="D44" s="29">
        <v>1785.8412631269734</v>
      </c>
      <c r="E44" s="31" t="s">
        <v>19</v>
      </c>
      <c r="F44" s="31" t="s">
        <v>19</v>
      </c>
      <c r="G44" s="29" t="s">
        <v>19</v>
      </c>
      <c r="H44" s="29">
        <f>H75+H102+H91+H171+H95+H100+H118</f>
        <v>-2046435</v>
      </c>
    </row>
    <row r="45" spans="1:8" s="28" customFormat="1" ht="12" customHeight="1">
      <c r="A45" s="43"/>
      <c r="B45" s="33" t="s">
        <v>51</v>
      </c>
      <c r="C45" s="29">
        <v>2970.424482372121</v>
      </c>
      <c r="D45" s="29">
        <v>4088.5313912601628</v>
      </c>
      <c r="E45" s="31" t="s">
        <v>19</v>
      </c>
      <c r="F45" s="31" t="s">
        <v>19</v>
      </c>
      <c r="G45" s="29" t="s">
        <v>19</v>
      </c>
      <c r="H45" s="29">
        <f>H83+H108+H110</f>
        <v>3246198</v>
      </c>
    </row>
    <row r="46" spans="1:8" s="28" customFormat="1" ht="12" customHeight="1">
      <c r="A46" s="343" t="s">
        <v>53</v>
      </c>
      <c r="B46" s="343"/>
      <c r="C46" s="29">
        <v>3601.1019229787235</v>
      </c>
      <c r="D46" s="29">
        <v>2863.7597039099073</v>
      </c>
      <c r="E46" s="31" t="s">
        <v>19</v>
      </c>
      <c r="F46" s="31" t="s">
        <v>19</v>
      </c>
      <c r="G46" s="29" t="s">
        <v>19</v>
      </c>
      <c r="H46" s="29">
        <f>H47+H48+H49</f>
        <v>614547</v>
      </c>
    </row>
    <row r="47" spans="1:8" s="28" customFormat="1" ht="12" customHeight="1">
      <c r="A47" s="43"/>
      <c r="B47" s="33" t="s">
        <v>54</v>
      </c>
      <c r="C47" s="29">
        <v>2759.4845522922637</v>
      </c>
      <c r="D47" s="29">
        <v>5925.735406833391</v>
      </c>
      <c r="E47" s="31" t="s">
        <v>19</v>
      </c>
      <c r="F47" s="31" t="s">
        <v>19</v>
      </c>
      <c r="G47" s="29" t="s">
        <v>19</v>
      </c>
      <c r="H47" s="29">
        <f>+H71+H72+H80+H101</f>
        <v>1148844</v>
      </c>
    </row>
    <row r="48" spans="1:8" s="28" customFormat="1" ht="12" customHeight="1">
      <c r="A48" s="43"/>
      <c r="B48" s="33" t="s">
        <v>55</v>
      </c>
      <c r="C48" s="29">
        <v>3183.773177735002</v>
      </c>
      <c r="D48" s="29">
        <v>1752.9950184679624</v>
      </c>
      <c r="E48" s="31" t="s">
        <v>19</v>
      </c>
      <c r="F48" s="31" t="s">
        <v>19</v>
      </c>
      <c r="G48" s="29" t="s">
        <v>19</v>
      </c>
      <c r="H48" s="29">
        <f>H74+H76+H87+H89+H103+H107+H113+H116</f>
        <v>2179159</v>
      </c>
    </row>
    <row r="49" spans="1:8" s="28" customFormat="1" ht="12" customHeight="1">
      <c r="A49" s="43"/>
      <c r="B49" s="43" t="s">
        <v>56</v>
      </c>
      <c r="C49" s="37">
        <v>3943.192782230206</v>
      </c>
      <c r="D49" s="37">
        <v>2742.4582407976504</v>
      </c>
      <c r="E49" s="39" t="s">
        <v>19</v>
      </c>
      <c r="F49" s="39" t="s">
        <v>19</v>
      </c>
      <c r="G49" s="37" t="s">
        <v>19</v>
      </c>
      <c r="H49" s="37">
        <f>H70+H77+H84+H94+H106+H111+H119</f>
        <v>-2713456</v>
      </c>
    </row>
    <row r="50" spans="1:8" s="28" customFormat="1" ht="12" customHeight="1">
      <c r="A50" s="34"/>
      <c r="B50" s="34"/>
      <c r="C50" s="34"/>
      <c r="D50" s="34"/>
      <c r="E50" s="46"/>
      <c r="F50" s="46"/>
      <c r="G50" s="34"/>
      <c r="H50" s="34"/>
    </row>
    <row r="51" spans="1:8" s="24" customFormat="1" ht="12" customHeight="1">
      <c r="A51" s="342" t="s">
        <v>57</v>
      </c>
      <c r="B51" s="342"/>
      <c r="C51" s="25">
        <v>4055.201103293892</v>
      </c>
      <c r="D51" s="25">
        <v>3224.2296703335633</v>
      </c>
      <c r="E51" s="27" t="s">
        <v>19</v>
      </c>
      <c r="F51" s="27" t="s">
        <v>19</v>
      </c>
      <c r="G51" s="25" t="s">
        <v>19</v>
      </c>
      <c r="H51" s="25">
        <f>H52+H53+H54</f>
        <v>-1061217</v>
      </c>
    </row>
    <row r="52" spans="1:8" s="28" customFormat="1" ht="12" customHeight="1">
      <c r="A52" s="343" t="s">
        <v>58</v>
      </c>
      <c r="B52" s="343"/>
      <c r="C52" s="29">
        <v>3719.9336377040013</v>
      </c>
      <c r="D52" s="29">
        <v>2359.5308197389886</v>
      </c>
      <c r="E52" s="31" t="s">
        <v>19</v>
      </c>
      <c r="F52" s="31" t="s">
        <v>19</v>
      </c>
      <c r="G52" s="29" t="s">
        <v>19</v>
      </c>
      <c r="H52" s="29">
        <f>H57+H60+H63+H67</f>
        <v>853741</v>
      </c>
    </row>
    <row r="53" spans="1:8" s="28" customFormat="1" ht="12" customHeight="1">
      <c r="A53" s="343" t="s">
        <v>59</v>
      </c>
      <c r="B53" s="343"/>
      <c r="C53" s="29">
        <v>4315.583152411101</v>
      </c>
      <c r="D53" s="29">
        <v>4019.6461289039794</v>
      </c>
      <c r="E53" s="31" t="s">
        <v>19</v>
      </c>
      <c r="F53" s="31" t="s">
        <v>19</v>
      </c>
      <c r="G53" s="29" t="s">
        <v>19</v>
      </c>
      <c r="H53" s="29">
        <f>H73+H78+H79+H61+H62+H96+H98+H64+H65+H114+H66</f>
        <v>-2371614</v>
      </c>
    </row>
    <row r="54" spans="1:8" s="28" customFormat="1" ht="12" customHeight="1">
      <c r="A54" s="344" t="s">
        <v>60</v>
      </c>
      <c r="B54" s="344"/>
      <c r="C54" s="37">
        <v>3594.986654411765</v>
      </c>
      <c r="D54" s="37">
        <v>1042.5147104247087</v>
      </c>
      <c r="E54" s="39" t="s">
        <v>19</v>
      </c>
      <c r="F54" s="39" t="s">
        <v>19</v>
      </c>
      <c r="G54" s="37" t="s">
        <v>19</v>
      </c>
      <c r="H54" s="37">
        <f>H59+H58</f>
        <v>456656</v>
      </c>
    </row>
    <row r="55" spans="1:8" s="28" customFormat="1" ht="12" customHeight="1">
      <c r="A55" s="34"/>
      <c r="B55" s="44"/>
      <c r="C55" s="72"/>
      <c r="D55" s="72"/>
      <c r="E55" s="87"/>
      <c r="F55" s="87"/>
      <c r="G55" s="72"/>
      <c r="H55" s="72"/>
    </row>
    <row r="56" spans="1:8" s="28" customFormat="1" ht="12" customHeight="1">
      <c r="A56" s="348" t="s">
        <v>61</v>
      </c>
      <c r="B56" s="348"/>
      <c r="C56" s="21">
        <v>4105.658113876217</v>
      </c>
      <c r="D56" s="21">
        <v>3165.4669927514997</v>
      </c>
      <c r="E56" s="23" t="s">
        <v>19</v>
      </c>
      <c r="F56" s="23" t="s">
        <v>19</v>
      </c>
      <c r="G56" s="21" t="s">
        <v>19</v>
      </c>
      <c r="H56" s="21">
        <f>SUM(H57:H67)</f>
        <v>-1571391</v>
      </c>
    </row>
    <row r="57" spans="1:8" s="28" customFormat="1" ht="12" customHeight="1">
      <c r="A57" s="343" t="s">
        <v>63</v>
      </c>
      <c r="B57" s="343"/>
      <c r="C57" s="29">
        <v>4230.050812720849</v>
      </c>
      <c r="D57" s="29">
        <v>3049.470849557523</v>
      </c>
      <c r="E57" s="29">
        <v>88</v>
      </c>
      <c r="F57" s="31">
        <v>98.86</v>
      </c>
      <c r="G57" s="29">
        <v>56</v>
      </c>
      <c r="H57" s="29">
        <v>0</v>
      </c>
    </row>
    <row r="58" spans="1:8" s="28" customFormat="1" ht="12" customHeight="1">
      <c r="A58" s="343" t="s">
        <v>621</v>
      </c>
      <c r="B58" s="343"/>
      <c r="C58" s="29">
        <v>2623.1700649675163</v>
      </c>
      <c r="D58" s="29">
        <v>2971.227207031249</v>
      </c>
      <c r="E58" s="29">
        <v>95</v>
      </c>
      <c r="F58" s="31">
        <v>69.98</v>
      </c>
      <c r="G58" s="29">
        <v>37</v>
      </c>
      <c r="H58" s="29">
        <v>589053</v>
      </c>
    </row>
    <row r="59" spans="1:8" s="28" customFormat="1" ht="12" customHeight="1">
      <c r="A59" s="343" t="s">
        <v>69</v>
      </c>
      <c r="B59" s="343"/>
      <c r="C59" s="29">
        <v>4530.342592592592</v>
      </c>
      <c r="D59" s="29">
        <v>-842.0287977099262</v>
      </c>
      <c r="E59" s="29">
        <v>80</v>
      </c>
      <c r="F59" s="31">
        <v>106.08</v>
      </c>
      <c r="G59" s="29">
        <v>61</v>
      </c>
      <c r="H59" s="29">
        <v>-132397</v>
      </c>
    </row>
    <row r="60" spans="1:8" s="28" customFormat="1" ht="12" customHeight="1">
      <c r="A60" s="343" t="s">
        <v>70</v>
      </c>
      <c r="B60" s="343"/>
      <c r="C60" s="29">
        <v>4076.392464033163</v>
      </c>
      <c r="D60" s="29">
        <v>1978.4571421580633</v>
      </c>
      <c r="E60" s="29">
        <v>87</v>
      </c>
      <c r="F60" s="31">
        <v>97.95</v>
      </c>
      <c r="G60" s="29">
        <v>55</v>
      </c>
      <c r="H60" s="29">
        <v>-73927</v>
      </c>
    </row>
    <row r="61" spans="1:8" s="28" customFormat="1" ht="12" customHeight="1">
      <c r="A61" s="343" t="s">
        <v>71</v>
      </c>
      <c r="B61" s="343"/>
      <c r="C61" s="29">
        <v>3095.075035410765</v>
      </c>
      <c r="D61" s="29">
        <v>2498.5696817068897</v>
      </c>
      <c r="E61" s="29">
        <v>80</v>
      </c>
      <c r="F61" s="31">
        <v>95.12</v>
      </c>
      <c r="G61" s="29">
        <v>53</v>
      </c>
      <c r="H61" s="29">
        <v>34706</v>
      </c>
    </row>
    <row r="62" spans="1:8" s="28" customFormat="1" ht="12" customHeight="1">
      <c r="A62" s="343" t="s">
        <v>74</v>
      </c>
      <c r="B62" s="343"/>
      <c r="C62" s="29">
        <v>5152.822623752429</v>
      </c>
      <c r="D62" s="29">
        <v>5310.16204177266</v>
      </c>
      <c r="E62" s="29">
        <v>75</v>
      </c>
      <c r="F62" s="31">
        <v>120.13</v>
      </c>
      <c r="G62" s="29">
        <v>70</v>
      </c>
      <c r="H62" s="29">
        <v>-3325270</v>
      </c>
    </row>
    <row r="63" spans="1:8" s="28" customFormat="1" ht="12" customHeight="1">
      <c r="A63" s="343" t="s">
        <v>76</v>
      </c>
      <c r="B63" s="343"/>
      <c r="C63" s="29">
        <v>3076.4927055306425</v>
      </c>
      <c r="D63" s="29">
        <v>2139.063151305849</v>
      </c>
      <c r="E63" s="29">
        <v>92</v>
      </c>
      <c r="F63" s="31">
        <v>85.06</v>
      </c>
      <c r="G63" s="29">
        <v>47</v>
      </c>
      <c r="H63" s="29">
        <v>661092</v>
      </c>
    </row>
    <row r="64" spans="1:8" s="28" customFormat="1" ht="12" customHeight="1">
      <c r="A64" s="343" t="s">
        <v>79</v>
      </c>
      <c r="B64" s="343"/>
      <c r="C64" s="29">
        <v>3661.3499177293297</v>
      </c>
      <c r="D64" s="29">
        <v>1229.410766666667</v>
      </c>
      <c r="E64" s="29">
        <v>75</v>
      </c>
      <c r="F64" s="31">
        <v>92.05</v>
      </c>
      <c r="G64" s="29">
        <v>51</v>
      </c>
      <c r="H64" s="29">
        <v>0</v>
      </c>
    </row>
    <row r="65" spans="1:8" s="28" customFormat="1" ht="12" customHeight="1">
      <c r="A65" s="343" t="s">
        <v>81</v>
      </c>
      <c r="B65" s="343"/>
      <c r="C65" s="29">
        <v>2776.0941000000003</v>
      </c>
      <c r="D65" s="29">
        <v>3365.8606858237545</v>
      </c>
      <c r="E65" s="29">
        <v>85</v>
      </c>
      <c r="F65" s="31">
        <v>79.39</v>
      </c>
      <c r="G65" s="29">
        <v>43</v>
      </c>
      <c r="H65" s="29">
        <v>408776</v>
      </c>
    </row>
    <row r="66" spans="1:8" s="28" customFormat="1" ht="12" customHeight="1">
      <c r="A66" s="343" t="s">
        <v>83</v>
      </c>
      <c r="B66" s="343"/>
      <c r="C66" s="29">
        <v>4420.217933920705</v>
      </c>
      <c r="D66" s="29">
        <v>2862.059367417678</v>
      </c>
      <c r="E66" s="29">
        <v>65</v>
      </c>
      <c r="F66" s="31">
        <v>105.19</v>
      </c>
      <c r="G66" s="29">
        <v>60</v>
      </c>
      <c r="H66" s="29">
        <v>0</v>
      </c>
    </row>
    <row r="67" spans="1:8" s="28" customFormat="1" ht="12" customHeight="1">
      <c r="A67" s="344" t="s">
        <v>85</v>
      </c>
      <c r="B67" s="344"/>
      <c r="C67" s="37">
        <v>3235.045994687131</v>
      </c>
      <c r="D67" s="37">
        <v>2885.2477683533193</v>
      </c>
      <c r="E67" s="37">
        <v>90</v>
      </c>
      <c r="F67" s="39">
        <v>87.09</v>
      </c>
      <c r="G67" s="37">
        <v>48</v>
      </c>
      <c r="H67" s="37">
        <v>266576</v>
      </c>
    </row>
    <row r="68" spans="1:8" s="28" customFormat="1" ht="12" customHeight="1">
      <c r="A68" s="34"/>
      <c r="B68" s="34"/>
      <c r="C68" s="34"/>
      <c r="D68" s="34"/>
      <c r="E68" s="34"/>
      <c r="F68" s="46"/>
      <c r="G68" s="34"/>
      <c r="H68" s="34"/>
    </row>
    <row r="69" spans="1:8" s="28" customFormat="1" ht="12" customHeight="1">
      <c r="A69" s="342" t="s">
        <v>86</v>
      </c>
      <c r="B69" s="342"/>
      <c r="C69" s="25">
        <v>4933.9396186103795</v>
      </c>
      <c r="D69" s="25">
        <v>5844.416122477263</v>
      </c>
      <c r="E69" s="25" t="s">
        <v>19</v>
      </c>
      <c r="F69" s="27" t="s">
        <v>19</v>
      </c>
      <c r="G69" s="25" t="s">
        <v>19</v>
      </c>
      <c r="H69" s="25">
        <f>SUM(H70:H121)</f>
        <v>-39955964</v>
      </c>
    </row>
    <row r="70" spans="1:8" s="28" customFormat="1" ht="12" customHeight="1">
      <c r="A70" s="343" t="s">
        <v>795</v>
      </c>
      <c r="B70" s="343"/>
      <c r="C70" s="29">
        <v>3142.297388127854</v>
      </c>
      <c r="D70" s="29">
        <v>4102.322872173719</v>
      </c>
      <c r="E70" s="29">
        <v>82</v>
      </c>
      <c r="F70" s="31">
        <v>93.75</v>
      </c>
      <c r="G70" s="29">
        <v>52</v>
      </c>
      <c r="H70" s="29">
        <v>170505</v>
      </c>
    </row>
    <row r="71" spans="1:8" s="28" customFormat="1" ht="12" customHeight="1">
      <c r="A71" s="343" t="s">
        <v>796</v>
      </c>
      <c r="B71" s="343"/>
      <c r="C71" s="29">
        <v>2526.6427857142858</v>
      </c>
      <c r="D71" s="29">
        <v>5858.633328641801</v>
      </c>
      <c r="E71" s="29">
        <v>95</v>
      </c>
      <c r="F71" s="31">
        <v>68.82</v>
      </c>
      <c r="G71" s="29">
        <v>36</v>
      </c>
      <c r="H71" s="29">
        <v>708720</v>
      </c>
    </row>
    <row r="72" spans="1:8" s="28" customFormat="1" ht="12" customHeight="1">
      <c r="A72" s="343" t="s">
        <v>89</v>
      </c>
      <c r="B72" s="343"/>
      <c r="C72" s="29">
        <v>2626.018382352941</v>
      </c>
      <c r="D72" s="29">
        <v>3378.958649425289</v>
      </c>
      <c r="E72" s="29">
        <v>95</v>
      </c>
      <c r="F72" s="31">
        <v>76.4</v>
      </c>
      <c r="G72" s="29">
        <v>41</v>
      </c>
      <c r="H72" s="29">
        <v>50665</v>
      </c>
    </row>
    <row r="73" spans="1:8" s="28" customFormat="1" ht="12" customHeight="1">
      <c r="A73" s="343" t="s">
        <v>90</v>
      </c>
      <c r="B73" s="343"/>
      <c r="C73" s="29">
        <v>2818.1400792079207</v>
      </c>
      <c r="D73" s="29">
        <v>3544.8128784860555</v>
      </c>
      <c r="E73" s="29">
        <v>95</v>
      </c>
      <c r="F73" s="31">
        <v>70.77</v>
      </c>
      <c r="G73" s="29">
        <v>37</v>
      </c>
      <c r="H73" s="29">
        <v>701550</v>
      </c>
    </row>
    <row r="74" spans="1:8" s="28" customFormat="1" ht="12" customHeight="1">
      <c r="A74" s="343" t="s">
        <v>91</v>
      </c>
      <c r="B74" s="343"/>
      <c r="C74" s="29">
        <v>2792.8782352941175</v>
      </c>
      <c r="D74" s="29">
        <v>3608.4485389610395</v>
      </c>
      <c r="E74" s="29">
        <v>100</v>
      </c>
      <c r="F74" s="31">
        <v>70.83</v>
      </c>
      <c r="G74" s="29">
        <v>37</v>
      </c>
      <c r="H74" s="29">
        <v>148439</v>
      </c>
    </row>
    <row r="75" spans="1:8" s="28" customFormat="1" ht="12" customHeight="1">
      <c r="A75" s="343" t="s">
        <v>797</v>
      </c>
      <c r="B75" s="343"/>
      <c r="C75" s="29">
        <v>3767.871395955642</v>
      </c>
      <c r="D75" s="29">
        <v>5034.068970207254</v>
      </c>
      <c r="E75" s="29">
        <v>85</v>
      </c>
      <c r="F75" s="31">
        <v>94.87</v>
      </c>
      <c r="G75" s="29">
        <v>53</v>
      </c>
      <c r="H75" s="29">
        <v>19716</v>
      </c>
    </row>
    <row r="76" spans="1:8" s="28" customFormat="1" ht="12" customHeight="1">
      <c r="A76" s="343" t="s">
        <v>94</v>
      </c>
      <c r="B76" s="343"/>
      <c r="C76" s="29">
        <v>2785.6508163265307</v>
      </c>
      <c r="D76" s="29">
        <v>1567.2459527559051</v>
      </c>
      <c r="E76" s="29">
        <v>100</v>
      </c>
      <c r="F76" s="31">
        <v>72.37</v>
      </c>
      <c r="G76" s="29">
        <v>38</v>
      </c>
      <c r="H76" s="29">
        <v>542369</v>
      </c>
    </row>
    <row r="77" spans="1:8" s="28" customFormat="1" ht="12" customHeight="1">
      <c r="A77" s="343" t="s">
        <v>96</v>
      </c>
      <c r="B77" s="343"/>
      <c r="C77" s="29">
        <v>7432.41647218981</v>
      </c>
      <c r="D77" s="29">
        <v>-527.5179103343457</v>
      </c>
      <c r="E77" s="29">
        <v>59</v>
      </c>
      <c r="F77" s="31">
        <v>161.63</v>
      </c>
      <c r="G77" s="29">
        <v>70</v>
      </c>
      <c r="H77" s="29">
        <v>-3362594</v>
      </c>
    </row>
    <row r="78" spans="1:8" s="28" customFormat="1" ht="12" customHeight="1">
      <c r="A78" s="343" t="s">
        <v>98</v>
      </c>
      <c r="B78" s="343"/>
      <c r="C78" s="29">
        <v>5066.855677491601</v>
      </c>
      <c r="D78" s="29">
        <v>7502.743616532723</v>
      </c>
      <c r="E78" s="29">
        <v>67</v>
      </c>
      <c r="F78" s="31">
        <v>127.41</v>
      </c>
      <c r="G78" s="29">
        <v>70</v>
      </c>
      <c r="H78" s="29">
        <v>-359580</v>
      </c>
    </row>
    <row r="79" spans="1:8" s="28" customFormat="1" ht="12" customHeight="1">
      <c r="A79" s="343" t="s">
        <v>100</v>
      </c>
      <c r="B79" s="343"/>
      <c r="C79" s="29">
        <v>3464.4937218813907</v>
      </c>
      <c r="D79" s="29">
        <v>2296.05901030928</v>
      </c>
      <c r="E79" s="29">
        <v>90</v>
      </c>
      <c r="F79" s="31">
        <v>86.14</v>
      </c>
      <c r="G79" s="29">
        <v>47</v>
      </c>
      <c r="H79" s="29">
        <v>12500</v>
      </c>
    </row>
    <row r="80" spans="1:8" s="28" customFormat="1" ht="12" customHeight="1">
      <c r="A80" s="343" t="s">
        <v>101</v>
      </c>
      <c r="B80" s="343"/>
      <c r="C80" s="29">
        <v>3268.185154362416</v>
      </c>
      <c r="D80" s="29">
        <v>7782.594664031618</v>
      </c>
      <c r="E80" s="29">
        <v>95</v>
      </c>
      <c r="F80" s="31">
        <v>81.89</v>
      </c>
      <c r="G80" s="29">
        <v>45</v>
      </c>
      <c r="H80" s="29">
        <v>69816</v>
      </c>
    </row>
    <row r="81" spans="1:8" s="28" customFormat="1" ht="12" customHeight="1">
      <c r="A81" s="343" t="s">
        <v>102</v>
      </c>
      <c r="B81" s="343"/>
      <c r="C81" s="29">
        <v>12486.212086049543</v>
      </c>
      <c r="D81" s="29">
        <v>-14185.10853499019</v>
      </c>
      <c r="E81" s="29">
        <v>58</v>
      </c>
      <c r="F81" s="31">
        <v>448.9</v>
      </c>
      <c r="G81" s="29">
        <v>70</v>
      </c>
      <c r="H81" s="29">
        <v>-7945946</v>
      </c>
    </row>
    <row r="82" spans="1:8" s="28" customFormat="1" ht="12" customHeight="1">
      <c r="A82" s="343" t="s">
        <v>105</v>
      </c>
      <c r="B82" s="343"/>
      <c r="C82" s="29">
        <v>3179.501717936583</v>
      </c>
      <c r="D82" s="29">
        <v>5937.574496958355</v>
      </c>
      <c r="E82" s="29">
        <v>83</v>
      </c>
      <c r="F82" s="31">
        <v>88.54</v>
      </c>
      <c r="G82" s="29">
        <v>49</v>
      </c>
      <c r="H82" s="29">
        <v>59738</v>
      </c>
    </row>
    <row r="83" spans="1:8" s="28" customFormat="1" ht="12" customHeight="1">
      <c r="A83" s="343" t="s">
        <v>106</v>
      </c>
      <c r="B83" s="343"/>
      <c r="C83" s="29">
        <v>2733.2170660711536</v>
      </c>
      <c r="D83" s="29">
        <v>4333.203195892092</v>
      </c>
      <c r="E83" s="29">
        <v>95</v>
      </c>
      <c r="F83" s="31">
        <v>74.41</v>
      </c>
      <c r="G83" s="29">
        <v>40</v>
      </c>
      <c r="H83" s="29">
        <v>3257514</v>
      </c>
    </row>
    <row r="84" spans="1:8" s="28" customFormat="1" ht="12" customHeight="1">
      <c r="A84" s="343" t="s">
        <v>110</v>
      </c>
      <c r="B84" s="343"/>
      <c r="C84" s="29">
        <v>2959.2564641527</v>
      </c>
      <c r="D84" s="29">
        <v>3729.5298248444337</v>
      </c>
      <c r="E84" s="29">
        <v>85</v>
      </c>
      <c r="F84" s="31">
        <v>86.57</v>
      </c>
      <c r="G84" s="29">
        <v>48</v>
      </c>
      <c r="H84" s="29">
        <v>416007</v>
      </c>
    </row>
    <row r="85" spans="1:8" s="28" customFormat="1" ht="12" customHeight="1">
      <c r="A85" s="343" t="s">
        <v>798</v>
      </c>
      <c r="B85" s="343"/>
      <c r="C85" s="29">
        <v>7375.171443254818</v>
      </c>
      <c r="D85" s="29">
        <v>6279.283072147294</v>
      </c>
      <c r="E85" s="29">
        <v>65</v>
      </c>
      <c r="F85" s="31">
        <v>152.32</v>
      </c>
      <c r="G85" s="29">
        <v>70</v>
      </c>
      <c r="H85" s="29">
        <v>-3870413</v>
      </c>
    </row>
    <row r="86" spans="1:8" s="28" customFormat="1" ht="12" customHeight="1">
      <c r="A86" s="343" t="s">
        <v>799</v>
      </c>
      <c r="B86" s="343"/>
      <c r="C86" s="29">
        <v>4689.583978957437</v>
      </c>
      <c r="D86" s="29">
        <v>6666.828897485494</v>
      </c>
      <c r="E86" s="29">
        <v>75</v>
      </c>
      <c r="F86" s="31">
        <v>127.23</v>
      </c>
      <c r="G86" s="29">
        <v>70</v>
      </c>
      <c r="H86" s="29">
        <v>-469836</v>
      </c>
    </row>
    <row r="87" spans="1:8" s="28" customFormat="1" ht="12" customHeight="1">
      <c r="A87" s="343" t="s">
        <v>116</v>
      </c>
      <c r="B87" s="343"/>
      <c r="C87" s="29">
        <v>4177.718433333333</v>
      </c>
      <c r="D87" s="29">
        <v>-1062.665575826682</v>
      </c>
      <c r="E87" s="29">
        <v>80</v>
      </c>
      <c r="F87" s="31">
        <v>95.89</v>
      </c>
      <c r="G87" s="29">
        <v>54</v>
      </c>
      <c r="H87" s="29">
        <v>-30289</v>
      </c>
    </row>
    <row r="88" spans="1:8" s="28" customFormat="1" ht="12" customHeight="1">
      <c r="A88" s="343" t="s">
        <v>800</v>
      </c>
      <c r="B88" s="343"/>
      <c r="C88" s="29">
        <v>4968.93452887538</v>
      </c>
      <c r="D88" s="29">
        <v>1217.831137370753</v>
      </c>
      <c r="E88" s="29">
        <v>65</v>
      </c>
      <c r="F88" s="31">
        <v>120.51</v>
      </c>
      <c r="G88" s="29">
        <v>70</v>
      </c>
      <c r="H88" s="29">
        <v>-360606</v>
      </c>
    </row>
    <row r="89" spans="1:8" s="28" customFormat="1" ht="12" customHeight="1">
      <c r="A89" s="343" t="s">
        <v>118</v>
      </c>
      <c r="B89" s="343"/>
      <c r="C89" s="29">
        <v>2831.4503041144903</v>
      </c>
      <c r="D89" s="29">
        <v>5068.5097096188765</v>
      </c>
      <c r="E89" s="29">
        <v>90</v>
      </c>
      <c r="F89" s="31">
        <v>72.27</v>
      </c>
      <c r="G89" s="29">
        <v>38</v>
      </c>
      <c r="H89" s="29">
        <v>332934</v>
      </c>
    </row>
    <row r="90" spans="1:8" s="28" customFormat="1" ht="12" customHeight="1">
      <c r="A90" s="343" t="s">
        <v>119</v>
      </c>
      <c r="B90" s="343"/>
      <c r="C90" s="29">
        <v>5861.667194656488</v>
      </c>
      <c r="D90" s="29">
        <v>6148.60512524085</v>
      </c>
      <c r="E90" s="29">
        <v>75</v>
      </c>
      <c r="F90" s="31">
        <v>123.21</v>
      </c>
      <c r="G90" s="29">
        <v>70</v>
      </c>
      <c r="H90" s="29">
        <v>-197771</v>
      </c>
    </row>
    <row r="91" spans="1:8" s="28" customFormat="1" ht="12" customHeight="1">
      <c r="A91" s="343" t="s">
        <v>801</v>
      </c>
      <c r="B91" s="343"/>
      <c r="C91" s="29">
        <v>3736.288128425999</v>
      </c>
      <c r="D91" s="29">
        <v>3732.5254545454545</v>
      </c>
      <c r="E91" s="29">
        <v>80</v>
      </c>
      <c r="F91" s="31">
        <v>104.81</v>
      </c>
      <c r="G91" s="29">
        <v>60</v>
      </c>
      <c r="H91" s="29">
        <v>4261</v>
      </c>
    </row>
    <row r="92" spans="1:8" s="28" customFormat="1" ht="12" customHeight="1">
      <c r="A92" s="343" t="s">
        <v>122</v>
      </c>
      <c r="B92" s="343"/>
      <c r="C92" s="29">
        <v>2785.261440630276</v>
      </c>
      <c r="D92" s="29">
        <v>3022.325892655367</v>
      </c>
      <c r="E92" s="29">
        <v>90</v>
      </c>
      <c r="F92" s="31">
        <v>82.99</v>
      </c>
      <c r="G92" s="29">
        <v>45</v>
      </c>
      <c r="H92" s="29">
        <v>221504</v>
      </c>
    </row>
    <row r="93" spans="1:8" s="28" customFormat="1" ht="12" customHeight="1">
      <c r="A93" s="343" t="s">
        <v>124</v>
      </c>
      <c r="B93" s="343"/>
      <c r="C93" s="29">
        <v>5708.997481309291</v>
      </c>
      <c r="D93" s="29">
        <v>9539.806828712075</v>
      </c>
      <c r="E93" s="29">
        <v>80</v>
      </c>
      <c r="F93" s="31">
        <v>128.11</v>
      </c>
      <c r="G93" s="29">
        <v>70</v>
      </c>
      <c r="H93" s="29">
        <v>-22081801</v>
      </c>
    </row>
    <row r="94" spans="1:8" s="28" customFormat="1" ht="12" customHeight="1">
      <c r="A94" s="343" t="s">
        <v>125</v>
      </c>
      <c r="B94" s="343"/>
      <c r="C94" s="29">
        <v>3518.306569920844</v>
      </c>
      <c r="D94" s="29">
        <v>215.39630522088257</v>
      </c>
      <c r="E94" s="29">
        <v>75</v>
      </c>
      <c r="F94" s="31">
        <v>99.47</v>
      </c>
      <c r="G94" s="29">
        <v>56</v>
      </c>
      <c r="H94" s="29">
        <v>0</v>
      </c>
    </row>
    <row r="95" spans="1:8" s="28" customFormat="1" ht="12" customHeight="1">
      <c r="A95" s="343" t="s">
        <v>802</v>
      </c>
      <c r="B95" s="343"/>
      <c r="C95" s="29">
        <v>9510.930092095165</v>
      </c>
      <c r="D95" s="29">
        <v>-2227.0460538461534</v>
      </c>
      <c r="E95" s="29">
        <v>65</v>
      </c>
      <c r="F95" s="31">
        <v>243.5</v>
      </c>
      <c r="G95" s="29">
        <v>70</v>
      </c>
      <c r="H95" s="29">
        <v>-4055851</v>
      </c>
    </row>
    <row r="96" spans="1:8" s="28" customFormat="1" ht="12" customHeight="1">
      <c r="A96" s="343" t="s">
        <v>127</v>
      </c>
      <c r="B96" s="343"/>
      <c r="C96" s="29">
        <v>3990.0697487437187</v>
      </c>
      <c r="D96" s="29">
        <v>3620.123280507132</v>
      </c>
      <c r="E96" s="29">
        <v>85</v>
      </c>
      <c r="F96" s="31">
        <v>111.05</v>
      </c>
      <c r="G96" s="29">
        <v>64</v>
      </c>
      <c r="H96" s="29">
        <v>0</v>
      </c>
    </row>
    <row r="97" spans="1:8" s="28" customFormat="1" ht="12" customHeight="1">
      <c r="A97" s="343" t="s">
        <v>128</v>
      </c>
      <c r="B97" s="343"/>
      <c r="C97" s="29">
        <v>4247.292963568045</v>
      </c>
      <c r="D97" s="29">
        <v>5797.382517313576</v>
      </c>
      <c r="E97" s="29">
        <v>80</v>
      </c>
      <c r="F97" s="31">
        <v>121.42</v>
      </c>
      <c r="G97" s="29">
        <v>70</v>
      </c>
      <c r="H97" s="29">
        <v>-616027</v>
      </c>
    </row>
    <row r="98" spans="1:8" s="28" customFormat="1" ht="12" customHeight="1">
      <c r="A98" s="343" t="s">
        <v>129</v>
      </c>
      <c r="B98" s="343"/>
      <c r="C98" s="29">
        <v>3289.60724738676</v>
      </c>
      <c r="D98" s="29">
        <v>3140.561238877481</v>
      </c>
      <c r="E98" s="29">
        <v>85</v>
      </c>
      <c r="F98" s="31">
        <v>82.19</v>
      </c>
      <c r="G98" s="29">
        <v>45</v>
      </c>
      <c r="H98" s="29">
        <v>139920</v>
      </c>
    </row>
    <row r="99" spans="1:8" s="28" customFormat="1" ht="12" customHeight="1">
      <c r="A99" s="343" t="s">
        <v>130</v>
      </c>
      <c r="B99" s="343"/>
      <c r="C99" s="29">
        <v>4043.397723440135</v>
      </c>
      <c r="D99" s="29">
        <v>3842.209622222223</v>
      </c>
      <c r="E99" s="29">
        <v>75</v>
      </c>
      <c r="F99" s="31">
        <v>105.46</v>
      </c>
      <c r="G99" s="29">
        <v>60</v>
      </c>
      <c r="H99" s="29">
        <v>0</v>
      </c>
    </row>
    <row r="100" spans="1:8" s="28" customFormat="1" ht="12" customHeight="1">
      <c r="A100" s="343" t="s">
        <v>803</v>
      </c>
      <c r="B100" s="343"/>
      <c r="C100" s="29">
        <v>5529.353935532235</v>
      </c>
      <c r="D100" s="29">
        <v>3170.9319072164944</v>
      </c>
      <c r="E100" s="29">
        <v>60</v>
      </c>
      <c r="F100" s="31">
        <v>129.43</v>
      </c>
      <c r="G100" s="29">
        <v>70</v>
      </c>
      <c r="H100" s="29">
        <v>-755344</v>
      </c>
    </row>
    <row r="101" spans="1:8" s="28" customFormat="1" ht="12" customHeight="1">
      <c r="A101" s="343" t="s">
        <v>132</v>
      </c>
      <c r="B101" s="343"/>
      <c r="C101" s="29">
        <v>2734.647491856678</v>
      </c>
      <c r="D101" s="29">
        <v>4550.411254019295</v>
      </c>
      <c r="E101" s="29">
        <v>100</v>
      </c>
      <c r="F101" s="31">
        <v>66.79</v>
      </c>
      <c r="G101" s="29">
        <v>35</v>
      </c>
      <c r="H101" s="29">
        <v>319643</v>
      </c>
    </row>
    <row r="102" spans="1:8" s="28" customFormat="1" ht="12" customHeight="1">
      <c r="A102" s="343" t="s">
        <v>622</v>
      </c>
      <c r="B102" s="343"/>
      <c r="C102" s="29">
        <v>2505.578708487085</v>
      </c>
      <c r="D102" s="29">
        <v>1515.9598529725117</v>
      </c>
      <c r="E102" s="29">
        <v>90</v>
      </c>
      <c r="F102" s="31">
        <v>74.46</v>
      </c>
      <c r="G102" s="29">
        <v>40</v>
      </c>
      <c r="H102" s="29">
        <v>1802783</v>
      </c>
    </row>
    <row r="103" spans="1:8" s="28" customFormat="1" ht="12" customHeight="1">
      <c r="A103" s="343" t="s">
        <v>824</v>
      </c>
      <c r="B103" s="343"/>
      <c r="C103" s="29">
        <v>3840.8426368715086</v>
      </c>
      <c r="D103" s="29">
        <v>856.980166666667</v>
      </c>
      <c r="E103" s="29">
        <v>75</v>
      </c>
      <c r="F103" s="31">
        <v>87.14</v>
      </c>
      <c r="G103" s="29">
        <v>48</v>
      </c>
      <c r="H103" s="29">
        <v>0</v>
      </c>
    </row>
    <row r="104" spans="1:8" s="28" customFormat="1" ht="12" customHeight="1">
      <c r="A104" s="343" t="s">
        <v>134</v>
      </c>
      <c r="B104" s="343"/>
      <c r="C104" s="29">
        <v>7742.204596443228</v>
      </c>
      <c r="D104" s="29">
        <v>14985.520923276985</v>
      </c>
      <c r="E104" s="29">
        <v>80</v>
      </c>
      <c r="F104" s="31">
        <v>168.91</v>
      </c>
      <c r="G104" s="29">
        <v>70</v>
      </c>
      <c r="H104" s="29">
        <v>-481760</v>
      </c>
    </row>
    <row r="105" spans="1:8" s="28" customFormat="1" ht="12" customHeight="1">
      <c r="A105" s="343" t="s">
        <v>135</v>
      </c>
      <c r="B105" s="343"/>
      <c r="C105" s="29">
        <v>4913.669868891538</v>
      </c>
      <c r="D105" s="29">
        <v>2716.4325943970753</v>
      </c>
      <c r="E105" s="29">
        <v>75</v>
      </c>
      <c r="F105" s="31">
        <v>117.29</v>
      </c>
      <c r="G105" s="29">
        <v>68</v>
      </c>
      <c r="H105" s="29">
        <v>-168570</v>
      </c>
    </row>
    <row r="106" spans="1:8" s="28" customFormat="1" ht="12" customHeight="1">
      <c r="A106" s="343" t="s">
        <v>136</v>
      </c>
      <c r="B106" s="343"/>
      <c r="C106" s="29">
        <v>3609.279131736527</v>
      </c>
      <c r="D106" s="29">
        <v>-275.63746177370166</v>
      </c>
      <c r="E106" s="29">
        <v>90</v>
      </c>
      <c r="F106" s="31">
        <v>90.56</v>
      </c>
      <c r="G106" s="29">
        <v>50</v>
      </c>
      <c r="H106" s="29">
        <v>0</v>
      </c>
    </row>
    <row r="107" spans="1:8" s="28" customFormat="1" ht="12" customHeight="1">
      <c r="A107" s="343" t="s">
        <v>137</v>
      </c>
      <c r="B107" s="343"/>
      <c r="C107" s="29">
        <v>2857.890818070818</v>
      </c>
      <c r="D107" s="29">
        <v>1805.4370673076928</v>
      </c>
      <c r="E107" s="29">
        <v>100</v>
      </c>
      <c r="F107" s="31">
        <v>73.05</v>
      </c>
      <c r="G107" s="29">
        <v>39</v>
      </c>
      <c r="H107" s="29">
        <v>537474</v>
      </c>
    </row>
    <row r="108" spans="1:8" s="28" customFormat="1" ht="12" customHeight="1">
      <c r="A108" s="343" t="s">
        <v>138</v>
      </c>
      <c r="B108" s="343"/>
      <c r="C108" s="29">
        <v>3931.8064955509926</v>
      </c>
      <c r="D108" s="29">
        <v>4542.452409722223</v>
      </c>
      <c r="E108" s="29">
        <v>75</v>
      </c>
      <c r="F108" s="31">
        <v>120.86</v>
      </c>
      <c r="G108" s="29">
        <v>70</v>
      </c>
      <c r="H108" s="29">
        <v>-39649</v>
      </c>
    </row>
    <row r="109" spans="1:8" s="28" customFormat="1" ht="12" customHeight="1">
      <c r="A109" s="343" t="s">
        <v>139</v>
      </c>
      <c r="B109" s="343"/>
      <c r="C109" s="29">
        <v>7487.454014363546</v>
      </c>
      <c r="D109" s="29">
        <v>1705.807446965961</v>
      </c>
      <c r="E109" s="29">
        <v>60</v>
      </c>
      <c r="F109" s="31">
        <v>198.74</v>
      </c>
      <c r="G109" s="29">
        <v>70</v>
      </c>
      <c r="H109" s="29">
        <v>-3818652</v>
      </c>
    </row>
    <row r="110" spans="1:8" s="28" customFormat="1" ht="12" customHeight="1">
      <c r="A110" s="343" t="s">
        <v>140</v>
      </c>
      <c r="B110" s="343"/>
      <c r="C110" s="29">
        <v>3043.3323494623655</v>
      </c>
      <c r="D110" s="29">
        <v>2889.2322867803837</v>
      </c>
      <c r="E110" s="29">
        <v>80</v>
      </c>
      <c r="F110" s="31">
        <v>102.63</v>
      </c>
      <c r="G110" s="29">
        <v>58</v>
      </c>
      <c r="H110" s="29">
        <v>28333</v>
      </c>
    </row>
    <row r="111" spans="1:8" s="28" customFormat="1" ht="12" customHeight="1">
      <c r="A111" s="343" t="s">
        <v>141</v>
      </c>
      <c r="B111" s="343"/>
      <c r="C111" s="29">
        <v>2910.4649371859296</v>
      </c>
      <c r="D111" s="29">
        <v>3137.650124533001</v>
      </c>
      <c r="E111" s="29">
        <v>90</v>
      </c>
      <c r="F111" s="31">
        <v>80.46</v>
      </c>
      <c r="G111" s="29">
        <v>44</v>
      </c>
      <c r="H111" s="29">
        <v>109306</v>
      </c>
    </row>
    <row r="112" spans="1:8" s="28" customFormat="1" ht="12" customHeight="1">
      <c r="A112" s="343" t="s">
        <v>142</v>
      </c>
      <c r="B112" s="343"/>
      <c r="C112" s="29">
        <v>6062.346469500924</v>
      </c>
      <c r="D112" s="29">
        <v>-221.7639814814812</v>
      </c>
      <c r="E112" s="29">
        <v>58</v>
      </c>
      <c r="F112" s="31">
        <v>145.19</v>
      </c>
      <c r="G112" s="29">
        <v>70</v>
      </c>
      <c r="H112" s="29">
        <v>-986208</v>
      </c>
    </row>
    <row r="113" spans="1:8" s="28" customFormat="1" ht="12" customHeight="1">
      <c r="A113" s="343" t="s">
        <v>143</v>
      </c>
      <c r="B113" s="343"/>
      <c r="C113" s="29">
        <v>2950.206406685237</v>
      </c>
      <c r="D113" s="29">
        <v>2964.110738396625</v>
      </c>
      <c r="E113" s="29">
        <v>95</v>
      </c>
      <c r="F113" s="31">
        <v>81.83</v>
      </c>
      <c r="G113" s="29">
        <v>45</v>
      </c>
      <c r="H113" s="29">
        <v>218150</v>
      </c>
    </row>
    <row r="114" spans="1:8" s="28" customFormat="1" ht="12" customHeight="1">
      <c r="A114" s="343" t="s">
        <v>145</v>
      </c>
      <c r="B114" s="343"/>
      <c r="C114" s="29">
        <v>3035.4288719898605</v>
      </c>
      <c r="D114" s="29">
        <v>2344.0733210784306</v>
      </c>
      <c r="E114" s="29">
        <v>80</v>
      </c>
      <c r="F114" s="31">
        <v>84.08</v>
      </c>
      <c r="G114" s="29">
        <v>46</v>
      </c>
      <c r="H114" s="29">
        <v>15784</v>
      </c>
    </row>
    <row r="115" spans="1:8" s="28" customFormat="1" ht="12" customHeight="1">
      <c r="A115" s="343" t="s">
        <v>146</v>
      </c>
      <c r="B115" s="343"/>
      <c r="C115" s="29">
        <v>4318.70806802721</v>
      </c>
      <c r="D115" s="29">
        <v>3008.0859375</v>
      </c>
      <c r="E115" s="29">
        <v>75</v>
      </c>
      <c r="F115" s="31">
        <v>112.49</v>
      </c>
      <c r="G115" s="29">
        <v>65</v>
      </c>
      <c r="H115" s="29">
        <v>-36917</v>
      </c>
    </row>
    <row r="116" spans="1:8" s="28" customFormat="1" ht="12" customHeight="1">
      <c r="A116" s="343" t="s">
        <v>147</v>
      </c>
      <c r="B116" s="343"/>
      <c r="C116" s="29">
        <v>2728.990073313783</v>
      </c>
      <c r="D116" s="29">
        <v>655.4618945868943</v>
      </c>
      <c r="E116" s="29">
        <v>90</v>
      </c>
      <c r="F116" s="31">
        <v>65.63</v>
      </c>
      <c r="G116" s="29">
        <v>34</v>
      </c>
      <c r="H116" s="29">
        <v>430082</v>
      </c>
    </row>
    <row r="117" spans="1:8" s="28" customFormat="1" ht="12" customHeight="1">
      <c r="A117" s="343" t="s">
        <v>804</v>
      </c>
      <c r="B117" s="343"/>
      <c r="C117" s="29">
        <v>5083.304144190872</v>
      </c>
      <c r="D117" s="29">
        <v>1436.6690476190483</v>
      </c>
      <c r="E117" s="29">
        <v>64</v>
      </c>
      <c r="F117" s="31">
        <v>132.06</v>
      </c>
      <c r="G117" s="29">
        <v>70</v>
      </c>
      <c r="H117" s="29">
        <v>-619518</v>
      </c>
    </row>
    <row r="118" spans="1:8" s="28" customFormat="1" ht="12" customHeight="1">
      <c r="A118" s="343" t="s">
        <v>151</v>
      </c>
      <c r="B118" s="343"/>
      <c r="C118" s="29">
        <v>2584.610768479323</v>
      </c>
      <c r="D118" s="29">
        <v>768.2593554687501</v>
      </c>
      <c r="E118" s="29">
        <v>85</v>
      </c>
      <c r="F118" s="31">
        <v>81.99</v>
      </c>
      <c r="G118" s="29">
        <v>45</v>
      </c>
      <c r="H118" s="29">
        <v>636644</v>
      </c>
    </row>
    <row r="119" spans="1:8" s="28" customFormat="1" ht="12" customHeight="1">
      <c r="A119" s="343" t="s">
        <v>805</v>
      </c>
      <c r="B119" s="343"/>
      <c r="C119" s="29">
        <v>4531.5304130808945</v>
      </c>
      <c r="D119" s="29">
        <v>7379.578829604132</v>
      </c>
      <c r="E119" s="29">
        <v>80</v>
      </c>
      <c r="F119" s="31">
        <v>109.47</v>
      </c>
      <c r="G119" s="29">
        <v>63</v>
      </c>
      <c r="H119" s="29">
        <v>-46680</v>
      </c>
    </row>
    <row r="120" spans="1:8" s="28" customFormat="1" ht="12" customHeight="1">
      <c r="A120" s="343" t="s">
        <v>806</v>
      </c>
      <c r="B120" s="343"/>
      <c r="C120" s="29">
        <v>4418.230581336053</v>
      </c>
      <c r="D120" s="29">
        <v>3022.3861699999998</v>
      </c>
      <c r="E120" s="29">
        <v>70</v>
      </c>
      <c r="F120" s="31">
        <v>110.75</v>
      </c>
      <c r="G120" s="29">
        <v>64</v>
      </c>
      <c r="H120" s="29">
        <v>-203641</v>
      </c>
    </row>
    <row r="121" spans="1:8" s="28" customFormat="1" ht="12" customHeight="1">
      <c r="A121" s="349" t="s">
        <v>155</v>
      </c>
      <c r="B121" s="349"/>
      <c r="C121" s="37">
        <v>9091.089126984127</v>
      </c>
      <c r="D121" s="37">
        <v>11622.352287234042</v>
      </c>
      <c r="E121" s="37">
        <v>70</v>
      </c>
      <c r="F121" s="39">
        <v>179.68</v>
      </c>
      <c r="G121" s="37">
        <v>70</v>
      </c>
      <c r="H121" s="37">
        <v>-402668</v>
      </c>
    </row>
    <row r="122" spans="1:8" s="28" customFormat="1" ht="12" customHeight="1">
      <c r="A122" s="34"/>
      <c r="B122" s="34"/>
      <c r="C122" s="34"/>
      <c r="D122" s="34"/>
      <c r="E122" s="34"/>
      <c r="F122" s="46"/>
      <c r="G122" s="34"/>
      <c r="H122" s="34"/>
    </row>
    <row r="123" spans="1:8" s="28" customFormat="1" ht="12" customHeight="1">
      <c r="A123" s="342" t="s">
        <v>157</v>
      </c>
      <c r="B123" s="342"/>
      <c r="C123" s="25">
        <v>3392.4154906998733</v>
      </c>
      <c r="D123" s="25">
        <v>4159.480370399447</v>
      </c>
      <c r="E123" s="25" t="s">
        <v>19</v>
      </c>
      <c r="F123" s="27" t="s">
        <v>19</v>
      </c>
      <c r="G123" s="25" t="s">
        <v>19</v>
      </c>
      <c r="H123" s="25">
        <f>SUM(H124:H150)</f>
        <v>7536570</v>
      </c>
    </row>
    <row r="124" spans="1:8" s="28" customFormat="1" ht="12" customHeight="1">
      <c r="A124" s="343" t="s">
        <v>158</v>
      </c>
      <c r="B124" s="343"/>
      <c r="C124" s="29">
        <v>5446.496789463989</v>
      </c>
      <c r="D124" s="29">
        <v>2573.1220426548994</v>
      </c>
      <c r="E124" s="29">
        <v>70</v>
      </c>
      <c r="F124" s="31">
        <v>123.31</v>
      </c>
      <c r="G124" s="29">
        <v>70</v>
      </c>
      <c r="H124" s="29">
        <v>-1296458</v>
      </c>
    </row>
    <row r="125" spans="1:8" s="28" customFormat="1" ht="12" customHeight="1">
      <c r="A125" s="343" t="s">
        <v>160</v>
      </c>
      <c r="B125" s="343"/>
      <c r="C125" s="29">
        <v>3021.5258421052627</v>
      </c>
      <c r="D125" s="29">
        <v>26428.38928571429</v>
      </c>
      <c r="E125" s="29">
        <v>100</v>
      </c>
      <c r="F125" s="31">
        <v>64.81</v>
      </c>
      <c r="G125" s="29">
        <v>33</v>
      </c>
      <c r="H125" s="29">
        <v>199012</v>
      </c>
    </row>
    <row r="126" spans="1:8" s="28" customFormat="1" ht="12" customHeight="1">
      <c r="A126" s="343" t="s">
        <v>161</v>
      </c>
      <c r="B126" s="343"/>
      <c r="C126" s="29">
        <v>4487.098260038241</v>
      </c>
      <c r="D126" s="29">
        <v>7104.228282828284</v>
      </c>
      <c r="E126" s="29">
        <v>80</v>
      </c>
      <c r="F126" s="31">
        <v>103.4</v>
      </c>
      <c r="G126" s="29">
        <v>59</v>
      </c>
      <c r="H126" s="29">
        <v>-60417</v>
      </c>
    </row>
    <row r="127" spans="1:8" s="28" customFormat="1" ht="12" customHeight="1">
      <c r="A127" s="343" t="s">
        <v>162</v>
      </c>
      <c r="B127" s="343"/>
      <c r="C127" s="29">
        <v>4659.866933333334</v>
      </c>
      <c r="D127" s="29">
        <v>5144.58698134539</v>
      </c>
      <c r="E127" s="29">
        <v>80</v>
      </c>
      <c r="F127" s="31">
        <v>105.57</v>
      </c>
      <c r="G127" s="29">
        <v>60</v>
      </c>
      <c r="H127" s="29">
        <v>-201435</v>
      </c>
    </row>
    <row r="128" spans="1:8" s="28" customFormat="1" ht="12" customHeight="1">
      <c r="A128" s="343" t="s">
        <v>624</v>
      </c>
      <c r="B128" s="343"/>
      <c r="C128" s="29">
        <v>2759.127986230637</v>
      </c>
      <c r="D128" s="29">
        <v>3884.4347948717955</v>
      </c>
      <c r="E128" s="29">
        <v>92</v>
      </c>
      <c r="F128" s="31">
        <v>65.76</v>
      </c>
      <c r="G128" s="29">
        <v>34</v>
      </c>
      <c r="H128" s="29">
        <v>666052</v>
      </c>
    </row>
    <row r="129" spans="1:8" s="28" customFormat="1" ht="12" customHeight="1">
      <c r="A129" s="343" t="s">
        <v>166</v>
      </c>
      <c r="B129" s="343"/>
      <c r="C129" s="29">
        <v>3950.769230769231</v>
      </c>
      <c r="D129" s="29">
        <v>3166.0315384615365</v>
      </c>
      <c r="E129" s="29">
        <v>100</v>
      </c>
      <c r="F129" s="31">
        <v>71.07</v>
      </c>
      <c r="G129" s="29">
        <v>37</v>
      </c>
      <c r="H129" s="29">
        <v>0</v>
      </c>
    </row>
    <row r="130" spans="1:8" s="28" customFormat="1" ht="12" customHeight="1">
      <c r="A130" s="343" t="s">
        <v>626</v>
      </c>
      <c r="B130" s="343"/>
      <c r="C130" s="29">
        <v>2612.160498787669</v>
      </c>
      <c r="D130" s="29">
        <v>2513.3902612581646</v>
      </c>
      <c r="E130" s="29">
        <v>90</v>
      </c>
      <c r="F130" s="31">
        <v>78.58</v>
      </c>
      <c r="G130" s="29">
        <v>42</v>
      </c>
      <c r="H130" s="29">
        <v>1387658</v>
      </c>
    </row>
    <row r="131" spans="1:8" s="28" customFormat="1" ht="12" customHeight="1">
      <c r="A131" s="343" t="s">
        <v>168</v>
      </c>
      <c r="B131" s="343"/>
      <c r="C131" s="29">
        <v>3088.1766346153845</v>
      </c>
      <c r="D131" s="29">
        <v>15925.990800000001</v>
      </c>
      <c r="E131" s="29">
        <v>100</v>
      </c>
      <c r="F131" s="31">
        <v>64.19</v>
      </c>
      <c r="G131" s="29">
        <v>33</v>
      </c>
      <c r="H131" s="29">
        <v>120849</v>
      </c>
    </row>
    <row r="132" spans="1:8" s="224" customFormat="1" ht="12" customHeight="1">
      <c r="A132" s="380" t="s">
        <v>807</v>
      </c>
      <c r="B132" s="380"/>
      <c r="C132" s="225">
        <v>3180.0026877470355</v>
      </c>
      <c r="D132" s="225">
        <v>7895.353492990654</v>
      </c>
      <c r="E132" s="225">
        <v>85</v>
      </c>
      <c r="F132" s="227">
        <v>83.23</v>
      </c>
      <c r="G132" s="225">
        <v>45</v>
      </c>
      <c r="H132" s="225">
        <v>277251</v>
      </c>
    </row>
    <row r="133" spans="1:8" s="28" customFormat="1" ht="12" customHeight="1">
      <c r="A133" s="343" t="s">
        <v>171</v>
      </c>
      <c r="B133" s="343"/>
      <c r="C133" s="29">
        <v>2716.251059602649</v>
      </c>
      <c r="D133" s="29">
        <v>2822.1931434271787</v>
      </c>
      <c r="E133" s="29">
        <v>82</v>
      </c>
      <c r="F133" s="31">
        <v>91.83</v>
      </c>
      <c r="G133" s="29">
        <v>51</v>
      </c>
      <c r="H133" s="29">
        <v>791960</v>
      </c>
    </row>
    <row r="134" spans="1:8" s="28" customFormat="1" ht="12" customHeight="1">
      <c r="A134" s="343" t="s">
        <v>172</v>
      </c>
      <c r="B134" s="343"/>
      <c r="C134" s="29">
        <v>2074.731707317073</v>
      </c>
      <c r="D134" s="29">
        <v>6836.591052631578</v>
      </c>
      <c r="E134" s="29">
        <v>100</v>
      </c>
      <c r="F134" s="31">
        <v>65.22</v>
      </c>
      <c r="G134" s="29" t="s">
        <v>19</v>
      </c>
      <c r="H134" s="29">
        <v>8523</v>
      </c>
    </row>
    <row r="135" spans="1:8" s="28" customFormat="1" ht="12" customHeight="1">
      <c r="A135" s="343" t="s">
        <v>175</v>
      </c>
      <c r="B135" s="343"/>
      <c r="C135" s="29">
        <v>3453.725457413249</v>
      </c>
      <c r="D135" s="29">
        <v>11330.747483443709</v>
      </c>
      <c r="E135" s="29">
        <v>100</v>
      </c>
      <c r="F135" s="31">
        <v>65.22</v>
      </c>
      <c r="G135" s="29" t="s">
        <v>19</v>
      </c>
      <c r="H135" s="29">
        <v>254387</v>
      </c>
    </row>
    <row r="136" spans="1:8" s="28" customFormat="1" ht="12" customHeight="1">
      <c r="A136" s="343" t="s">
        <v>176</v>
      </c>
      <c r="B136" s="343"/>
      <c r="C136" s="29">
        <v>2942.281941221964</v>
      </c>
      <c r="D136" s="29">
        <v>7421.7678778853315</v>
      </c>
      <c r="E136" s="29">
        <v>100</v>
      </c>
      <c r="F136" s="31">
        <v>73.5</v>
      </c>
      <c r="G136" s="29">
        <v>39</v>
      </c>
      <c r="H136" s="29">
        <v>184737</v>
      </c>
    </row>
    <row r="137" spans="1:8" s="28" customFormat="1" ht="12" customHeight="1">
      <c r="A137" s="343" t="s">
        <v>177</v>
      </c>
      <c r="B137" s="343"/>
      <c r="C137" s="29">
        <v>3081.324652281213</v>
      </c>
      <c r="D137" s="29">
        <v>4868.758694263529</v>
      </c>
      <c r="E137" s="29">
        <v>90</v>
      </c>
      <c r="F137" s="31">
        <v>85.21</v>
      </c>
      <c r="G137" s="29">
        <v>47</v>
      </c>
      <c r="H137" s="29">
        <v>1465806</v>
      </c>
    </row>
    <row r="138" spans="1:8" s="28" customFormat="1" ht="12" customHeight="1">
      <c r="A138" s="343" t="s">
        <v>178</v>
      </c>
      <c r="B138" s="343"/>
      <c r="C138" s="29">
        <v>2696.5756902356907</v>
      </c>
      <c r="D138" s="29">
        <v>3033.3411799907926</v>
      </c>
      <c r="E138" s="29">
        <v>90</v>
      </c>
      <c r="F138" s="31">
        <v>88.63</v>
      </c>
      <c r="G138" s="29">
        <v>49</v>
      </c>
      <c r="H138" s="29">
        <v>1650039</v>
      </c>
    </row>
    <row r="139" spans="1:8" s="28" customFormat="1" ht="12" customHeight="1">
      <c r="A139" s="343" t="s">
        <v>180</v>
      </c>
      <c r="B139" s="343"/>
      <c r="C139" s="29">
        <v>2814.615483870968</v>
      </c>
      <c r="D139" s="29">
        <v>2827.4106880733925</v>
      </c>
      <c r="E139" s="29">
        <v>100</v>
      </c>
      <c r="F139" s="31">
        <v>69.97</v>
      </c>
      <c r="G139" s="29">
        <v>37</v>
      </c>
      <c r="H139" s="29">
        <v>154010</v>
      </c>
    </row>
    <row r="140" spans="1:8" s="28" customFormat="1" ht="12" customHeight="1">
      <c r="A140" s="343" t="s">
        <v>181</v>
      </c>
      <c r="B140" s="343"/>
      <c r="C140" s="29">
        <v>3474.803822191592</v>
      </c>
      <c r="D140" s="29">
        <v>2808.43600496963</v>
      </c>
      <c r="E140" s="29">
        <v>78</v>
      </c>
      <c r="F140" s="31">
        <v>98.19</v>
      </c>
      <c r="G140" s="29">
        <v>55</v>
      </c>
      <c r="H140" s="29">
        <v>0</v>
      </c>
    </row>
    <row r="141" spans="1:8" s="28" customFormat="1" ht="12" customHeight="1">
      <c r="A141" s="343" t="s">
        <v>182</v>
      </c>
      <c r="B141" s="343"/>
      <c r="C141" s="29">
        <v>3242.282549019608</v>
      </c>
      <c r="D141" s="29">
        <v>-5328.318076923078</v>
      </c>
      <c r="E141" s="29">
        <v>100</v>
      </c>
      <c r="F141" s="31">
        <v>65.22</v>
      </c>
      <c r="G141" s="29" t="s">
        <v>19</v>
      </c>
      <c r="H141" s="29">
        <v>18812</v>
      </c>
    </row>
    <row r="142" spans="1:8" s="28" customFormat="1" ht="12" customHeight="1">
      <c r="A142" s="343" t="s">
        <v>183</v>
      </c>
      <c r="B142" s="343"/>
      <c r="C142" s="29">
        <v>4004.4405471562272</v>
      </c>
      <c r="D142" s="29">
        <v>4132.300003667034</v>
      </c>
      <c r="E142" s="29">
        <v>85</v>
      </c>
      <c r="F142" s="31">
        <v>95.9</v>
      </c>
      <c r="G142" s="29">
        <v>54</v>
      </c>
      <c r="H142" s="29">
        <v>0</v>
      </c>
    </row>
    <row r="143" spans="1:8" s="28" customFormat="1" ht="12" customHeight="1">
      <c r="A143" s="343" t="s">
        <v>184</v>
      </c>
      <c r="B143" s="343"/>
      <c r="C143" s="29">
        <v>2987.240406504065</v>
      </c>
      <c r="D143" s="29">
        <v>2361.2932244897956</v>
      </c>
      <c r="E143" s="29">
        <v>100</v>
      </c>
      <c r="F143" s="31">
        <v>65.22</v>
      </c>
      <c r="G143" s="29">
        <v>33</v>
      </c>
      <c r="H143" s="29">
        <v>361858</v>
      </c>
    </row>
    <row r="144" spans="1:8" s="28" customFormat="1" ht="12" customHeight="1">
      <c r="A144" s="343" t="s">
        <v>185</v>
      </c>
      <c r="B144" s="343"/>
      <c r="C144" s="29">
        <v>5485.063222811671</v>
      </c>
      <c r="D144" s="29">
        <v>2439.548129117259</v>
      </c>
      <c r="E144" s="29">
        <v>65</v>
      </c>
      <c r="F144" s="31">
        <v>127.05</v>
      </c>
      <c r="G144" s="29">
        <v>70</v>
      </c>
      <c r="H144" s="29">
        <v>-207739</v>
      </c>
    </row>
    <row r="145" spans="1:8" s="28" customFormat="1" ht="12" customHeight="1">
      <c r="A145" s="343" t="s">
        <v>188</v>
      </c>
      <c r="B145" s="343"/>
      <c r="C145" s="29">
        <v>8179.08080952381</v>
      </c>
      <c r="D145" s="29">
        <v>-2116.8393749999996</v>
      </c>
      <c r="E145" s="29">
        <v>75</v>
      </c>
      <c r="F145" s="31">
        <v>153.09</v>
      </c>
      <c r="G145" s="29">
        <v>70</v>
      </c>
      <c r="H145" s="29">
        <v>-406947</v>
      </c>
    </row>
    <row r="146" spans="1:8" s="28" customFormat="1" ht="12" customHeight="1">
      <c r="A146" s="343" t="s">
        <v>191</v>
      </c>
      <c r="B146" s="343"/>
      <c r="C146" s="29">
        <v>2484.592967032967</v>
      </c>
      <c r="D146" s="29">
        <v>30547.247252747253</v>
      </c>
      <c r="E146" s="29">
        <v>100</v>
      </c>
      <c r="F146" s="31">
        <v>57.38</v>
      </c>
      <c r="G146" s="29">
        <v>28</v>
      </c>
      <c r="H146" s="29">
        <v>73385</v>
      </c>
    </row>
    <row r="147" spans="1:8" s="28" customFormat="1" ht="12" customHeight="1">
      <c r="A147" s="343" t="s">
        <v>193</v>
      </c>
      <c r="B147" s="343"/>
      <c r="C147" s="29">
        <v>2559.309461593683</v>
      </c>
      <c r="D147" s="29">
        <v>2509.1212313043484</v>
      </c>
      <c r="E147" s="29">
        <v>90</v>
      </c>
      <c r="F147" s="31">
        <v>85.99</v>
      </c>
      <c r="G147" s="29">
        <v>47</v>
      </c>
      <c r="H147" s="29">
        <v>805668</v>
      </c>
    </row>
    <row r="148" spans="1:8" s="28" customFormat="1" ht="12" customHeight="1">
      <c r="A148" s="343" t="s">
        <v>708</v>
      </c>
      <c r="B148" s="343"/>
      <c r="C148" s="29">
        <v>3107.715051743963</v>
      </c>
      <c r="D148" s="29">
        <v>3660.5507868601976</v>
      </c>
      <c r="E148" s="29">
        <v>95</v>
      </c>
      <c r="F148" s="31">
        <v>82.2</v>
      </c>
      <c r="G148" s="29">
        <v>45</v>
      </c>
      <c r="H148" s="29">
        <v>1063566</v>
      </c>
    </row>
    <row r="149" spans="1:8" s="28" customFormat="1" ht="12" customHeight="1">
      <c r="A149" s="343" t="s">
        <v>194</v>
      </c>
      <c r="B149" s="343"/>
      <c r="C149" s="29">
        <v>2201.4525</v>
      </c>
      <c r="D149" s="29">
        <v>5610.686406250004</v>
      </c>
      <c r="E149" s="29">
        <v>78</v>
      </c>
      <c r="F149" s="31">
        <v>65.22</v>
      </c>
      <c r="G149" s="29" t="s">
        <v>19</v>
      </c>
      <c r="H149" s="29">
        <v>0</v>
      </c>
    </row>
    <row r="150" spans="1:8" s="28" customFormat="1" ht="12" customHeight="1">
      <c r="A150" s="344" t="s">
        <v>197</v>
      </c>
      <c r="B150" s="344"/>
      <c r="C150" s="37">
        <v>2866.1728158844767</v>
      </c>
      <c r="D150" s="37">
        <v>9160.248136200717</v>
      </c>
      <c r="E150" s="37">
        <v>100</v>
      </c>
      <c r="F150" s="39">
        <v>66.21</v>
      </c>
      <c r="G150" s="37">
        <v>34</v>
      </c>
      <c r="H150" s="37">
        <v>225993</v>
      </c>
    </row>
    <row r="151" spans="1:8" s="28" customFormat="1" ht="12" customHeight="1">
      <c r="A151" s="34"/>
      <c r="B151" s="34"/>
      <c r="C151" s="34"/>
      <c r="D151" s="34"/>
      <c r="E151" s="34"/>
      <c r="F151" s="46"/>
      <c r="G151" s="34"/>
      <c r="H151" s="34"/>
    </row>
    <row r="152" spans="1:8" s="28" customFormat="1" ht="12" customHeight="1">
      <c r="A152" s="342" t="s">
        <v>198</v>
      </c>
      <c r="B152" s="342"/>
      <c r="C152" s="25">
        <v>2682.575698388972</v>
      </c>
      <c r="D152" s="25">
        <v>3071.5877272727275</v>
      </c>
      <c r="E152" s="25" t="s">
        <v>19</v>
      </c>
      <c r="F152" s="27" t="s">
        <v>19</v>
      </c>
      <c r="G152" s="25" t="s">
        <v>19</v>
      </c>
      <c r="H152" s="25">
        <f>SUM(H153:H160)</f>
        <v>3759783</v>
      </c>
    </row>
    <row r="153" spans="1:8" s="28" customFormat="1" ht="12" customHeight="1">
      <c r="A153" s="343" t="s">
        <v>825</v>
      </c>
      <c r="B153" s="343"/>
      <c r="C153" s="29">
        <v>2466.5568702814</v>
      </c>
      <c r="D153" s="29">
        <v>3369.615669398908</v>
      </c>
      <c r="E153" s="29">
        <v>95</v>
      </c>
      <c r="F153" s="31">
        <v>72.4</v>
      </c>
      <c r="G153" s="29">
        <v>38</v>
      </c>
      <c r="H153" s="29">
        <v>1328260</v>
      </c>
    </row>
    <row r="154" spans="1:8" s="28" customFormat="1" ht="12" customHeight="1">
      <c r="A154" s="343" t="s">
        <v>200</v>
      </c>
      <c r="B154" s="343"/>
      <c r="C154" s="29">
        <v>3376.6309615384616</v>
      </c>
      <c r="D154" s="29">
        <v>43448.84346153846</v>
      </c>
      <c r="E154" s="29">
        <v>100</v>
      </c>
      <c r="F154" s="31">
        <v>57.42</v>
      </c>
      <c r="G154" s="29">
        <v>28</v>
      </c>
      <c r="H154" s="29">
        <v>4702</v>
      </c>
    </row>
    <row r="155" spans="1:8" s="28" customFormat="1" ht="12" customHeight="1">
      <c r="A155" s="343" t="s">
        <v>201</v>
      </c>
      <c r="B155" s="343"/>
      <c r="C155" s="29">
        <v>4943.833529411765</v>
      </c>
      <c r="D155" s="29">
        <v>6234.2898245614</v>
      </c>
      <c r="E155" s="29">
        <v>100</v>
      </c>
      <c r="F155" s="31">
        <v>70.13</v>
      </c>
      <c r="G155" s="29">
        <v>37</v>
      </c>
      <c r="H155" s="29">
        <v>3332</v>
      </c>
    </row>
    <row r="156" spans="1:8" s="28" customFormat="1" ht="12" customHeight="1">
      <c r="A156" s="343" t="s">
        <v>202</v>
      </c>
      <c r="B156" s="343"/>
      <c r="C156" s="29">
        <v>3294.5567857142855</v>
      </c>
      <c r="D156" s="29">
        <v>17815.427547169817</v>
      </c>
      <c r="E156" s="29">
        <v>100</v>
      </c>
      <c r="F156" s="31">
        <v>66.29</v>
      </c>
      <c r="G156" s="29">
        <v>34</v>
      </c>
      <c r="H156" s="29">
        <v>13388</v>
      </c>
    </row>
    <row r="157" spans="1:8" s="28" customFormat="1" ht="12" customHeight="1">
      <c r="A157" s="343" t="s">
        <v>203</v>
      </c>
      <c r="B157" s="343"/>
      <c r="C157" s="29">
        <v>2743.7900590219224</v>
      </c>
      <c r="D157" s="29">
        <v>1404.8005232067521</v>
      </c>
      <c r="E157" s="29">
        <v>90</v>
      </c>
      <c r="F157" s="31">
        <v>68.95</v>
      </c>
      <c r="G157" s="29">
        <v>36</v>
      </c>
      <c r="H157" s="29">
        <v>445312</v>
      </c>
    </row>
    <row r="158" spans="1:8" s="28" customFormat="1" ht="12" customHeight="1">
      <c r="A158" s="343" t="s">
        <v>205</v>
      </c>
      <c r="B158" s="343"/>
      <c r="C158" s="29">
        <v>3034.8731793960924</v>
      </c>
      <c r="D158" s="29">
        <v>4634.712481481483</v>
      </c>
      <c r="E158" s="29">
        <v>90</v>
      </c>
      <c r="F158" s="31">
        <v>67.11</v>
      </c>
      <c r="G158" s="29">
        <v>35</v>
      </c>
      <c r="H158" s="29">
        <v>136985</v>
      </c>
    </row>
    <row r="159" spans="1:8" s="28" customFormat="1" ht="12" customHeight="1">
      <c r="A159" s="343" t="s">
        <v>206</v>
      </c>
      <c r="B159" s="343"/>
      <c r="C159" s="29">
        <v>3173.7245283018865</v>
      </c>
      <c r="D159" s="29">
        <v>-5132.2722448979575</v>
      </c>
      <c r="E159" s="29">
        <v>65</v>
      </c>
      <c r="F159" s="31">
        <v>73.24</v>
      </c>
      <c r="G159" s="29">
        <v>39</v>
      </c>
      <c r="H159" s="29">
        <v>0</v>
      </c>
    </row>
    <row r="160" spans="1:8" s="28" customFormat="1" ht="12" customHeight="1">
      <c r="A160" s="344" t="s">
        <v>207</v>
      </c>
      <c r="B160" s="344"/>
      <c r="C160" s="37">
        <v>2618.0650825970033</v>
      </c>
      <c r="D160" s="37">
        <v>2311.300139318886</v>
      </c>
      <c r="E160" s="37">
        <v>95</v>
      </c>
      <c r="F160" s="39">
        <v>68.39</v>
      </c>
      <c r="G160" s="37">
        <v>36</v>
      </c>
      <c r="H160" s="37">
        <v>1827804</v>
      </c>
    </row>
    <row r="161" spans="1:8" s="28" customFormat="1" ht="12" customHeight="1">
      <c r="A161" s="34"/>
      <c r="B161" s="34"/>
      <c r="C161" s="34"/>
      <c r="D161" s="34"/>
      <c r="E161" s="34"/>
      <c r="F161" s="46"/>
      <c r="G161" s="34"/>
      <c r="H161" s="34"/>
    </row>
    <row r="162" spans="1:8" s="28" customFormat="1" ht="12" customHeight="1">
      <c r="A162" s="342" t="s">
        <v>208</v>
      </c>
      <c r="B162" s="342"/>
      <c r="C162" s="25">
        <v>2857.476138220183</v>
      </c>
      <c r="D162" s="25">
        <v>2656.791092722959</v>
      </c>
      <c r="E162" s="25" t="s">
        <v>19</v>
      </c>
      <c r="F162" s="27" t="s">
        <v>19</v>
      </c>
      <c r="G162" s="25" t="s">
        <v>19</v>
      </c>
      <c r="H162" s="25">
        <f>SUM(H163:H179)</f>
        <v>13030873</v>
      </c>
    </row>
    <row r="163" spans="1:8" s="28" customFormat="1" ht="12" customHeight="1">
      <c r="A163" s="343" t="s">
        <v>209</v>
      </c>
      <c r="B163" s="343"/>
      <c r="C163" s="29">
        <v>2578.5256580905807</v>
      </c>
      <c r="D163" s="29">
        <v>1272.2727161263508</v>
      </c>
      <c r="E163" s="29">
        <v>91</v>
      </c>
      <c r="F163" s="31">
        <v>81.35</v>
      </c>
      <c r="G163" s="29">
        <v>44</v>
      </c>
      <c r="H163" s="29">
        <v>1510987</v>
      </c>
    </row>
    <row r="164" spans="1:8" s="28" customFormat="1" ht="12" customHeight="1">
      <c r="A164" s="343" t="s">
        <v>210</v>
      </c>
      <c r="B164" s="343"/>
      <c r="C164" s="29">
        <v>3058.408894159175</v>
      </c>
      <c r="D164" s="29">
        <v>3568.2252796591656</v>
      </c>
      <c r="E164" s="29">
        <v>95</v>
      </c>
      <c r="F164" s="31">
        <v>82.11</v>
      </c>
      <c r="G164" s="29">
        <v>45</v>
      </c>
      <c r="H164" s="29">
        <v>2491308</v>
      </c>
    </row>
    <row r="165" spans="1:8" s="28" customFormat="1" ht="12" customHeight="1">
      <c r="A165" s="343" t="s">
        <v>211</v>
      </c>
      <c r="B165" s="343"/>
      <c r="C165" s="29">
        <v>2388.5115109269027</v>
      </c>
      <c r="D165" s="29">
        <v>2371.0519406227368</v>
      </c>
      <c r="E165" s="29">
        <v>92</v>
      </c>
      <c r="F165" s="31">
        <v>75.65</v>
      </c>
      <c r="G165" s="29">
        <v>40</v>
      </c>
      <c r="H165" s="29">
        <v>820651</v>
      </c>
    </row>
    <row r="166" spans="1:8" s="28" customFormat="1" ht="12" customHeight="1">
      <c r="A166" s="343" t="s">
        <v>212</v>
      </c>
      <c r="B166" s="343"/>
      <c r="C166" s="29">
        <v>2763.930995986866</v>
      </c>
      <c r="D166" s="29">
        <v>2326.480354838709</v>
      </c>
      <c r="E166" s="29">
        <v>85</v>
      </c>
      <c r="F166" s="31">
        <v>86.53</v>
      </c>
      <c r="G166" s="29">
        <v>48</v>
      </c>
      <c r="H166" s="29">
        <v>299398</v>
      </c>
    </row>
    <row r="167" spans="1:8" s="28" customFormat="1" ht="12" customHeight="1">
      <c r="A167" s="343" t="s">
        <v>213</v>
      </c>
      <c r="B167" s="343"/>
      <c r="C167" s="29">
        <v>2565.415309816663</v>
      </c>
      <c r="D167" s="29">
        <v>1865.0647038367913</v>
      </c>
      <c r="E167" s="29">
        <v>90</v>
      </c>
      <c r="F167" s="31">
        <v>79.76</v>
      </c>
      <c r="G167" s="29">
        <v>43</v>
      </c>
      <c r="H167" s="29">
        <v>2649866</v>
      </c>
    </row>
    <row r="168" spans="1:8" s="28" customFormat="1" ht="12" customHeight="1">
      <c r="A168" s="343" t="s">
        <v>214</v>
      </c>
      <c r="B168" s="343"/>
      <c r="C168" s="29">
        <v>2494.6002486187845</v>
      </c>
      <c r="D168" s="29">
        <v>5119.409904761905</v>
      </c>
      <c r="E168" s="29">
        <v>100</v>
      </c>
      <c r="F168" s="31">
        <v>73.59</v>
      </c>
      <c r="G168" s="29">
        <v>39</v>
      </c>
      <c r="H168" s="29">
        <v>627565</v>
      </c>
    </row>
    <row r="169" spans="1:8" s="28" customFormat="1" ht="12" customHeight="1">
      <c r="A169" s="343" t="s">
        <v>215</v>
      </c>
      <c r="B169" s="343"/>
      <c r="C169" s="29">
        <v>2589.0790065359474</v>
      </c>
      <c r="D169" s="29">
        <v>10038.813324873096</v>
      </c>
      <c r="E169" s="29">
        <v>100</v>
      </c>
      <c r="F169" s="31">
        <v>70.06</v>
      </c>
      <c r="G169" s="29">
        <v>37</v>
      </c>
      <c r="H169" s="29">
        <v>543590</v>
      </c>
    </row>
    <row r="170" spans="1:8" s="28" customFormat="1" ht="12" customHeight="1">
      <c r="A170" s="343" t="s">
        <v>216</v>
      </c>
      <c r="B170" s="343"/>
      <c r="C170" s="29">
        <v>2692.27615292712</v>
      </c>
      <c r="D170" s="29">
        <v>3080.2930602409624</v>
      </c>
      <c r="E170" s="29">
        <v>100</v>
      </c>
      <c r="F170" s="31">
        <v>76.86</v>
      </c>
      <c r="G170" s="29">
        <v>41</v>
      </c>
      <c r="H170" s="29">
        <v>226962</v>
      </c>
    </row>
    <row r="171" spans="1:8" s="28" customFormat="1" ht="12" customHeight="1">
      <c r="A171" s="343" t="s">
        <v>217</v>
      </c>
      <c r="B171" s="343"/>
      <c r="C171" s="29">
        <v>2742.190888324873</v>
      </c>
      <c r="D171" s="29">
        <v>2436.6111688311694</v>
      </c>
      <c r="E171" s="29">
        <v>92</v>
      </c>
      <c r="F171" s="31">
        <v>65.05</v>
      </c>
      <c r="G171" s="29">
        <v>33</v>
      </c>
      <c r="H171" s="29">
        <v>301356</v>
      </c>
    </row>
    <row r="172" spans="1:8" s="28" customFormat="1" ht="12" customHeight="1">
      <c r="A172" s="343" t="s">
        <v>218</v>
      </c>
      <c r="B172" s="343"/>
      <c r="C172" s="29">
        <v>2762.4107905982905</v>
      </c>
      <c r="D172" s="29">
        <v>3424.023368644069</v>
      </c>
      <c r="E172" s="29">
        <v>90</v>
      </c>
      <c r="F172" s="31">
        <v>78.44</v>
      </c>
      <c r="G172" s="29">
        <v>42</v>
      </c>
      <c r="H172" s="29">
        <v>534475</v>
      </c>
    </row>
    <row r="173" spans="1:8" s="28" customFormat="1" ht="12" customHeight="1">
      <c r="A173" s="343" t="s">
        <v>220</v>
      </c>
      <c r="B173" s="343"/>
      <c r="C173" s="29">
        <v>2348.4872440944882</v>
      </c>
      <c r="D173" s="29">
        <v>6025.090406504066</v>
      </c>
      <c r="E173" s="29">
        <v>100</v>
      </c>
      <c r="F173" s="31">
        <v>64.64</v>
      </c>
      <c r="G173" s="29">
        <v>33</v>
      </c>
      <c r="H173" s="29">
        <v>130287</v>
      </c>
    </row>
    <row r="174" spans="1:8" s="28" customFormat="1" ht="12" customHeight="1">
      <c r="A174" s="343" t="s">
        <v>221</v>
      </c>
      <c r="B174" s="343"/>
      <c r="C174" s="29">
        <v>2646.781888412017</v>
      </c>
      <c r="D174" s="29">
        <v>2555.3056320621477</v>
      </c>
      <c r="E174" s="29">
        <v>87</v>
      </c>
      <c r="F174" s="31">
        <v>78.06</v>
      </c>
      <c r="G174" s="29">
        <v>42</v>
      </c>
      <c r="H174" s="29">
        <v>1329983</v>
      </c>
    </row>
    <row r="175" spans="1:8" s="28" customFormat="1" ht="12" customHeight="1">
      <c r="A175" s="343" t="s">
        <v>222</v>
      </c>
      <c r="B175" s="343"/>
      <c r="C175" s="29">
        <v>2679.8069965870304</v>
      </c>
      <c r="D175" s="29">
        <v>1520.2674916943527</v>
      </c>
      <c r="E175" s="29">
        <v>85</v>
      </c>
      <c r="F175" s="31">
        <v>77.58</v>
      </c>
      <c r="G175" s="29">
        <v>42</v>
      </c>
      <c r="H175" s="29">
        <v>143139</v>
      </c>
    </row>
    <row r="176" spans="1:8" s="28" customFormat="1" ht="12" customHeight="1">
      <c r="A176" s="343" t="s">
        <v>223</v>
      </c>
      <c r="B176" s="343"/>
      <c r="C176" s="29">
        <v>3650.293756097561</v>
      </c>
      <c r="D176" s="29">
        <v>3639.6757443365686</v>
      </c>
      <c r="E176" s="29">
        <v>100</v>
      </c>
      <c r="F176" s="31">
        <v>87.37</v>
      </c>
      <c r="G176" s="29">
        <v>48</v>
      </c>
      <c r="H176" s="29">
        <v>0</v>
      </c>
    </row>
    <row r="177" spans="1:8" s="28" customFormat="1" ht="12" customHeight="1">
      <c r="A177" s="343" t="s">
        <v>224</v>
      </c>
      <c r="B177" s="343"/>
      <c r="C177" s="29">
        <v>4197.661851539435</v>
      </c>
      <c r="D177" s="29">
        <v>73.32015761094958</v>
      </c>
      <c r="E177" s="29">
        <v>65</v>
      </c>
      <c r="F177" s="31">
        <v>101.43</v>
      </c>
      <c r="G177" s="29">
        <v>58</v>
      </c>
      <c r="H177" s="29">
        <v>0</v>
      </c>
    </row>
    <row r="178" spans="1:8" s="28" customFormat="1" ht="12" customHeight="1">
      <c r="A178" s="343" t="s">
        <v>225</v>
      </c>
      <c r="B178" s="343"/>
      <c r="C178" s="29">
        <v>2760.4265367965368</v>
      </c>
      <c r="D178" s="29">
        <v>2251.2047698744773</v>
      </c>
      <c r="E178" s="29">
        <v>95</v>
      </c>
      <c r="F178" s="31">
        <v>60.45</v>
      </c>
      <c r="G178" s="29">
        <v>30</v>
      </c>
      <c r="H178" s="29">
        <v>147133</v>
      </c>
    </row>
    <row r="179" spans="1:8" s="28" customFormat="1" ht="12" customHeight="1">
      <c r="A179" s="344" t="s">
        <v>226</v>
      </c>
      <c r="B179" s="344"/>
      <c r="C179" s="37">
        <v>2724.5516323245333</v>
      </c>
      <c r="D179" s="37">
        <v>1324.7697296437655</v>
      </c>
      <c r="E179" s="37">
        <v>90</v>
      </c>
      <c r="F179" s="39">
        <v>92.8</v>
      </c>
      <c r="G179" s="37">
        <v>52</v>
      </c>
      <c r="H179" s="37">
        <v>1274173</v>
      </c>
    </row>
    <row r="180" spans="1:8" s="28" customFormat="1" ht="12" customHeight="1">
      <c r="A180" s="34"/>
      <c r="B180" s="34"/>
      <c r="C180" s="34"/>
      <c r="D180" s="34"/>
      <c r="E180" s="34"/>
      <c r="F180" s="46"/>
      <c r="G180" s="34"/>
      <c r="H180" s="34"/>
    </row>
    <row r="181" spans="1:8" s="28" customFormat="1" ht="12" customHeight="1">
      <c r="A181" s="342" t="s">
        <v>227</v>
      </c>
      <c r="B181" s="342"/>
      <c r="C181" s="25">
        <v>2636.0683362791056</v>
      </c>
      <c r="D181" s="25">
        <v>2826.3335324675327</v>
      </c>
      <c r="E181" s="25" t="s">
        <v>19</v>
      </c>
      <c r="F181" s="27" t="s">
        <v>19</v>
      </c>
      <c r="G181" s="25" t="s">
        <v>19</v>
      </c>
      <c r="H181" s="25">
        <f>SUM(H182:H187)</f>
        <v>12170048</v>
      </c>
    </row>
    <row r="182" spans="1:8" s="28" customFormat="1" ht="12" customHeight="1">
      <c r="A182" s="343" t="s">
        <v>228</v>
      </c>
      <c r="B182" s="343"/>
      <c r="C182" s="29">
        <v>2630.7287033144703</v>
      </c>
      <c r="D182" s="29">
        <v>1696.090556095979</v>
      </c>
      <c r="E182" s="29">
        <v>95</v>
      </c>
      <c r="F182" s="31">
        <v>73.5</v>
      </c>
      <c r="G182" s="29">
        <v>39</v>
      </c>
      <c r="H182" s="29">
        <v>5604338</v>
      </c>
    </row>
    <row r="183" spans="1:8" s="28" customFormat="1" ht="12" customHeight="1">
      <c r="A183" s="343" t="s">
        <v>229</v>
      </c>
      <c r="B183" s="343"/>
      <c r="C183" s="29">
        <v>2587.155874599216</v>
      </c>
      <c r="D183" s="29">
        <v>3312.701712668083</v>
      </c>
      <c r="E183" s="29">
        <v>100</v>
      </c>
      <c r="F183" s="31">
        <v>73.33</v>
      </c>
      <c r="G183" s="29">
        <v>39</v>
      </c>
      <c r="H183" s="29">
        <v>2467412</v>
      </c>
    </row>
    <row r="184" spans="1:8" s="28" customFormat="1" ht="12" customHeight="1">
      <c r="A184" s="343" t="s">
        <v>230</v>
      </c>
      <c r="B184" s="343"/>
      <c r="C184" s="29">
        <v>2759.797603550296</v>
      </c>
      <c r="D184" s="29">
        <v>4669.687768240342</v>
      </c>
      <c r="E184" s="29">
        <v>97</v>
      </c>
      <c r="F184" s="31">
        <v>67.52</v>
      </c>
      <c r="G184" s="29">
        <v>35</v>
      </c>
      <c r="H184" s="29">
        <v>730777</v>
      </c>
    </row>
    <row r="185" spans="1:8" s="28" customFormat="1" ht="12" customHeight="1">
      <c r="A185" s="343" t="s">
        <v>231</v>
      </c>
      <c r="B185" s="343"/>
      <c r="C185" s="29">
        <v>2574.9074245115453</v>
      </c>
      <c r="D185" s="29">
        <v>4233.6914109347435</v>
      </c>
      <c r="E185" s="29">
        <v>100</v>
      </c>
      <c r="F185" s="31">
        <v>68.92</v>
      </c>
      <c r="G185" s="29">
        <v>36</v>
      </c>
      <c r="H185" s="29">
        <v>652650</v>
      </c>
    </row>
    <row r="186" spans="1:8" s="28" customFormat="1" ht="12" customHeight="1">
      <c r="A186" s="343" t="s">
        <v>232</v>
      </c>
      <c r="B186" s="343"/>
      <c r="C186" s="29">
        <v>2563.9289573732717</v>
      </c>
      <c r="D186" s="29">
        <v>3579.962943502826</v>
      </c>
      <c r="E186" s="29">
        <v>95</v>
      </c>
      <c r="F186" s="31">
        <v>72.67</v>
      </c>
      <c r="G186" s="29">
        <v>38</v>
      </c>
      <c r="H186" s="29">
        <v>1575111</v>
      </c>
    </row>
    <row r="187" spans="1:8" s="28" customFormat="1" ht="12" customHeight="1">
      <c r="A187" s="344" t="s">
        <v>808</v>
      </c>
      <c r="B187" s="344"/>
      <c r="C187" s="37">
        <v>2871.5840917782025</v>
      </c>
      <c r="D187" s="37">
        <v>4879.5992075471695</v>
      </c>
      <c r="E187" s="37">
        <v>100</v>
      </c>
      <c r="F187" s="39">
        <v>72.81</v>
      </c>
      <c r="G187" s="37">
        <v>39</v>
      </c>
      <c r="H187" s="37">
        <v>1139760</v>
      </c>
    </row>
    <row r="188" spans="1:8" s="28" customFormat="1" ht="12" customHeight="1">
      <c r="A188" s="34"/>
      <c r="B188" s="34"/>
      <c r="C188" s="34"/>
      <c r="D188" s="34"/>
      <c r="E188" s="34"/>
      <c r="F188" s="46"/>
      <c r="G188" s="34"/>
      <c r="H188" s="34"/>
    </row>
    <row r="189" spans="1:8" s="28" customFormat="1" ht="12" customHeight="1">
      <c r="A189" s="342" t="s">
        <v>234</v>
      </c>
      <c r="B189" s="342"/>
      <c r="C189" s="25">
        <v>2713.996391296657</v>
      </c>
      <c r="D189" s="25">
        <v>6614.110894294715</v>
      </c>
      <c r="E189" s="25" t="s">
        <v>19</v>
      </c>
      <c r="F189" s="27" t="s">
        <v>19</v>
      </c>
      <c r="G189" s="25" t="s">
        <v>19</v>
      </c>
      <c r="H189" s="25">
        <f>SUM(H190:H192)</f>
        <v>4066672</v>
      </c>
    </row>
    <row r="190" spans="1:8" s="28" customFormat="1" ht="12" customHeight="1">
      <c r="A190" s="343" t="s">
        <v>809</v>
      </c>
      <c r="B190" s="343"/>
      <c r="C190" s="29">
        <v>2688.2581037277146</v>
      </c>
      <c r="D190" s="29">
        <v>7265.573884698277</v>
      </c>
      <c r="E190" s="29">
        <v>95</v>
      </c>
      <c r="F190" s="31">
        <v>64.89</v>
      </c>
      <c r="G190" s="29">
        <v>33</v>
      </c>
      <c r="H190" s="29">
        <v>1474886</v>
      </c>
    </row>
    <row r="191" spans="1:8" s="28" customFormat="1" ht="12" customHeight="1">
      <c r="A191" s="343" t="s">
        <v>810</v>
      </c>
      <c r="B191" s="343"/>
      <c r="C191" s="29">
        <v>2743.3443626882968</v>
      </c>
      <c r="D191" s="29">
        <v>6581.870981491866</v>
      </c>
      <c r="E191" s="29">
        <v>90</v>
      </c>
      <c r="F191" s="31">
        <v>70.39</v>
      </c>
      <c r="G191" s="29">
        <v>37</v>
      </c>
      <c r="H191" s="29">
        <v>567848</v>
      </c>
    </row>
    <row r="192" spans="1:8" s="28" customFormat="1" ht="12" customHeight="1">
      <c r="A192" s="349" t="s">
        <v>811</v>
      </c>
      <c r="B192" s="349"/>
      <c r="C192" s="47">
        <v>2712.5450289017344</v>
      </c>
      <c r="D192" s="47">
        <v>6059.107739759036</v>
      </c>
      <c r="E192" s="47">
        <v>95</v>
      </c>
      <c r="F192" s="49">
        <v>67.4</v>
      </c>
      <c r="G192" s="47">
        <v>35</v>
      </c>
      <c r="H192" s="47">
        <v>2023938</v>
      </c>
    </row>
    <row r="193" spans="1:8" s="28" customFormat="1" ht="12" customHeight="1">
      <c r="A193" s="34"/>
      <c r="B193" s="34"/>
      <c r="C193" s="34"/>
      <c r="D193" s="34"/>
      <c r="E193" s="34"/>
      <c r="F193" s="46"/>
      <c r="G193" s="34"/>
      <c r="H193" s="34"/>
    </row>
    <row r="194" spans="1:8" s="28" customFormat="1" ht="12" customHeight="1">
      <c r="A194" s="342" t="s">
        <v>240</v>
      </c>
      <c r="B194" s="342"/>
      <c r="C194" s="25">
        <v>2626.3778771780703</v>
      </c>
      <c r="D194" s="25">
        <v>4890.689229369582</v>
      </c>
      <c r="E194" s="25" t="s">
        <v>19</v>
      </c>
      <c r="F194" s="27" t="s">
        <v>19</v>
      </c>
      <c r="G194" s="25" t="s">
        <v>19</v>
      </c>
      <c r="H194" s="25">
        <f>SUM(H195:H205)</f>
        <v>4963409</v>
      </c>
    </row>
    <row r="195" spans="1:8" s="28" customFormat="1" ht="12" customHeight="1">
      <c r="A195" s="343" t="s">
        <v>241</v>
      </c>
      <c r="B195" s="343"/>
      <c r="C195" s="29">
        <v>2621.58550955414</v>
      </c>
      <c r="D195" s="29">
        <v>4293.908819796954</v>
      </c>
      <c r="E195" s="29">
        <v>90</v>
      </c>
      <c r="F195" s="31">
        <v>69.86</v>
      </c>
      <c r="G195" s="29">
        <v>37</v>
      </c>
      <c r="H195" s="29">
        <v>567221</v>
      </c>
    </row>
    <row r="196" spans="1:8" s="28" customFormat="1" ht="12" customHeight="1">
      <c r="A196" s="343" t="s">
        <v>243</v>
      </c>
      <c r="B196" s="343"/>
      <c r="C196" s="29">
        <v>4435.36640776699</v>
      </c>
      <c r="D196" s="29">
        <v>1536.9970370370381</v>
      </c>
      <c r="E196" s="29">
        <v>60</v>
      </c>
      <c r="F196" s="31">
        <v>126.09</v>
      </c>
      <c r="G196" s="29">
        <v>70</v>
      </c>
      <c r="H196" s="29">
        <v>-12686</v>
      </c>
    </row>
    <row r="197" spans="1:8" s="28" customFormat="1" ht="12" customHeight="1">
      <c r="A197" s="343" t="s">
        <v>244</v>
      </c>
      <c r="B197" s="343"/>
      <c r="C197" s="29">
        <v>2757.713902912621</v>
      </c>
      <c r="D197" s="29">
        <v>5108.745535197685</v>
      </c>
      <c r="E197" s="29">
        <v>98</v>
      </c>
      <c r="F197" s="31">
        <v>74.18</v>
      </c>
      <c r="G197" s="29">
        <v>39</v>
      </c>
      <c r="H197" s="29">
        <v>418107</v>
      </c>
    </row>
    <row r="198" spans="1:8" s="28" customFormat="1" ht="12" customHeight="1">
      <c r="A198" s="343" t="s">
        <v>249</v>
      </c>
      <c r="B198" s="343"/>
      <c r="C198" s="29">
        <v>3723.3170408163264</v>
      </c>
      <c r="D198" s="29">
        <v>-1948.070555555555</v>
      </c>
      <c r="E198" s="29">
        <v>65</v>
      </c>
      <c r="F198" s="31">
        <v>102.13</v>
      </c>
      <c r="G198" s="29">
        <v>58</v>
      </c>
      <c r="H198" s="29">
        <v>-22950</v>
      </c>
    </row>
    <row r="199" spans="1:8" s="28" customFormat="1" ht="12" customHeight="1">
      <c r="A199" s="343" t="s">
        <v>250</v>
      </c>
      <c r="B199" s="343"/>
      <c r="C199" s="29">
        <v>2819.183509127789</v>
      </c>
      <c r="D199" s="29">
        <v>5242.329556396149</v>
      </c>
      <c r="E199" s="29">
        <v>100</v>
      </c>
      <c r="F199" s="31">
        <v>67.69</v>
      </c>
      <c r="G199" s="29">
        <v>35</v>
      </c>
      <c r="H199" s="29">
        <v>1685916</v>
      </c>
    </row>
    <row r="200" spans="1:8" s="28" customFormat="1" ht="12" customHeight="1">
      <c r="A200" s="343" t="s">
        <v>251</v>
      </c>
      <c r="B200" s="343"/>
      <c r="C200" s="29">
        <v>1817.0967660550457</v>
      </c>
      <c r="D200" s="29">
        <v>4900.426086461886</v>
      </c>
      <c r="E200" s="29">
        <v>100</v>
      </c>
      <c r="F200" s="31">
        <v>72.77</v>
      </c>
      <c r="G200" s="29">
        <v>39</v>
      </c>
      <c r="H200" s="29">
        <v>609196</v>
      </c>
    </row>
    <row r="201" spans="1:8" s="28" customFormat="1" ht="12" customHeight="1">
      <c r="A201" s="343" t="s">
        <v>254</v>
      </c>
      <c r="B201" s="343"/>
      <c r="C201" s="29">
        <v>2710.946905444126</v>
      </c>
      <c r="D201" s="29">
        <v>6768.594593023255</v>
      </c>
      <c r="E201" s="29">
        <v>90</v>
      </c>
      <c r="F201" s="31">
        <v>70.62</v>
      </c>
      <c r="G201" s="29">
        <v>37</v>
      </c>
      <c r="H201" s="29">
        <v>312727</v>
      </c>
    </row>
    <row r="202" spans="1:8" s="28" customFormat="1" ht="12" customHeight="1">
      <c r="A202" s="343" t="s">
        <v>255</v>
      </c>
      <c r="B202" s="343"/>
      <c r="C202" s="29">
        <v>2082.5970734908137</v>
      </c>
      <c r="D202" s="29">
        <v>830.3521322537101</v>
      </c>
      <c r="E202" s="29">
        <v>95</v>
      </c>
      <c r="F202" s="31">
        <v>62.04</v>
      </c>
      <c r="G202" s="29">
        <v>31</v>
      </c>
      <c r="H202" s="29">
        <v>772691</v>
      </c>
    </row>
    <row r="203" spans="1:8" s="28" customFormat="1" ht="12" customHeight="1">
      <c r="A203" s="343" t="s">
        <v>812</v>
      </c>
      <c r="B203" s="343"/>
      <c r="C203" s="29">
        <v>2530.2582891566262</v>
      </c>
      <c r="D203" s="29">
        <v>8481.961371158395</v>
      </c>
      <c r="E203" s="29">
        <v>90</v>
      </c>
      <c r="F203" s="31">
        <v>72.1</v>
      </c>
      <c r="G203" s="29">
        <v>38</v>
      </c>
      <c r="H203" s="29">
        <v>354355</v>
      </c>
    </row>
    <row r="204" spans="1:8" s="28" customFormat="1" ht="12" customHeight="1">
      <c r="A204" s="343" t="s">
        <v>257</v>
      </c>
      <c r="B204" s="343"/>
      <c r="C204" s="29">
        <v>2597.469572887651</v>
      </c>
      <c r="D204" s="29">
        <v>6030.770342530923</v>
      </c>
      <c r="E204" s="29">
        <v>95</v>
      </c>
      <c r="F204" s="31">
        <v>69.82</v>
      </c>
      <c r="G204" s="29">
        <v>37</v>
      </c>
      <c r="H204" s="29">
        <v>267406</v>
      </c>
    </row>
    <row r="205" spans="1:8" s="28" customFormat="1" ht="12" customHeight="1">
      <c r="A205" s="344" t="s">
        <v>258</v>
      </c>
      <c r="B205" s="344"/>
      <c r="C205" s="37">
        <v>3403.457125</v>
      </c>
      <c r="D205" s="37">
        <v>18287.137179487177</v>
      </c>
      <c r="E205" s="37">
        <v>100</v>
      </c>
      <c r="F205" s="39">
        <v>67.69</v>
      </c>
      <c r="G205" s="37" t="s">
        <v>19</v>
      </c>
      <c r="H205" s="37">
        <v>11426</v>
      </c>
    </row>
    <row r="206" spans="1:8" s="28" customFormat="1" ht="12" customHeight="1">
      <c r="A206" s="34"/>
      <c r="B206" s="34"/>
      <c r="C206" s="34"/>
      <c r="D206" s="34"/>
      <c r="E206" s="46"/>
      <c r="F206" s="46"/>
      <c r="G206" s="34"/>
      <c r="H206" s="34"/>
    </row>
    <row r="207" spans="1:8" s="28" customFormat="1" ht="12" customHeight="1">
      <c r="A207" s="342" t="s">
        <v>259</v>
      </c>
      <c r="B207" s="342"/>
      <c r="C207" s="25">
        <v>4011.1439538421564</v>
      </c>
      <c r="D207" s="25">
        <v>4511.959335295755</v>
      </c>
      <c r="E207" s="27">
        <v>80.05</v>
      </c>
      <c r="F207" s="27">
        <v>100</v>
      </c>
      <c r="G207" s="25" t="s">
        <v>19</v>
      </c>
      <c r="H207" s="25">
        <f>SUM(H208:H215)</f>
        <v>4000000</v>
      </c>
    </row>
    <row r="208" spans="1:8" s="28" customFormat="1" ht="12" customHeight="1">
      <c r="A208" s="343" t="s">
        <v>260</v>
      </c>
      <c r="B208" s="343"/>
      <c r="C208" s="29">
        <v>4105.658113876217</v>
      </c>
      <c r="D208" s="29">
        <v>3165.4669927514997</v>
      </c>
      <c r="E208" s="31" t="s">
        <v>19</v>
      </c>
      <c r="F208" s="31" t="s">
        <v>19</v>
      </c>
      <c r="G208" s="29" t="s">
        <v>19</v>
      </c>
      <c r="H208" s="29">
        <f>SUM(H57:H67)</f>
        <v>-1571391</v>
      </c>
    </row>
    <row r="209" spans="1:8" s="28" customFormat="1" ht="12" customHeight="1">
      <c r="A209" s="343" t="s">
        <v>261</v>
      </c>
      <c r="B209" s="343"/>
      <c r="C209" s="29">
        <v>4933.9396186103795</v>
      </c>
      <c r="D209" s="29">
        <v>5844.416122477263</v>
      </c>
      <c r="E209" s="31" t="s">
        <v>19</v>
      </c>
      <c r="F209" s="31" t="s">
        <v>19</v>
      </c>
      <c r="G209" s="29" t="s">
        <v>19</v>
      </c>
      <c r="H209" s="29">
        <f>SUM(H70:H121)</f>
        <v>-39955964</v>
      </c>
    </row>
    <row r="210" spans="1:8" s="28" customFormat="1" ht="12" customHeight="1">
      <c r="A210" s="343" t="s">
        <v>262</v>
      </c>
      <c r="B210" s="343"/>
      <c r="C210" s="29">
        <v>3392.4154906998733</v>
      </c>
      <c r="D210" s="29">
        <v>4159.480370399447</v>
      </c>
      <c r="E210" s="31" t="s">
        <v>19</v>
      </c>
      <c r="F210" s="31" t="s">
        <v>19</v>
      </c>
      <c r="G210" s="29" t="s">
        <v>19</v>
      </c>
      <c r="H210" s="29">
        <f>SUM(H124:H150)</f>
        <v>7536570</v>
      </c>
    </row>
    <row r="211" spans="1:8" s="28" customFormat="1" ht="12" customHeight="1">
      <c r="A211" s="343" t="s">
        <v>263</v>
      </c>
      <c r="B211" s="343"/>
      <c r="C211" s="29">
        <v>2682.575698388972</v>
      </c>
      <c r="D211" s="29">
        <v>3071.5877272727275</v>
      </c>
      <c r="E211" s="31" t="s">
        <v>19</v>
      </c>
      <c r="F211" s="31" t="s">
        <v>19</v>
      </c>
      <c r="G211" s="29" t="s">
        <v>19</v>
      </c>
      <c r="H211" s="29">
        <f>SUM(H153:H160)</f>
        <v>3759783</v>
      </c>
    </row>
    <row r="212" spans="1:8" s="28" customFormat="1" ht="12" customHeight="1">
      <c r="A212" s="343" t="s">
        <v>264</v>
      </c>
      <c r="B212" s="343"/>
      <c r="C212" s="29">
        <v>2857.476138220183</v>
      </c>
      <c r="D212" s="29">
        <v>2656.791092722959</v>
      </c>
      <c r="E212" s="31" t="s">
        <v>19</v>
      </c>
      <c r="F212" s="31" t="s">
        <v>19</v>
      </c>
      <c r="G212" s="29" t="s">
        <v>19</v>
      </c>
      <c r="H212" s="29">
        <f>SUM(H163:H179)</f>
        <v>13030873</v>
      </c>
    </row>
    <row r="213" spans="1:8" s="28" customFormat="1" ht="12" customHeight="1">
      <c r="A213" s="343" t="s">
        <v>265</v>
      </c>
      <c r="B213" s="343"/>
      <c r="C213" s="29">
        <v>2636.0683362791056</v>
      </c>
      <c r="D213" s="29">
        <v>2826.3335324675327</v>
      </c>
      <c r="E213" s="31" t="s">
        <v>19</v>
      </c>
      <c r="F213" s="31" t="s">
        <v>19</v>
      </c>
      <c r="G213" s="29" t="s">
        <v>19</v>
      </c>
      <c r="H213" s="29">
        <f>SUM(H182:H187)</f>
        <v>12170048</v>
      </c>
    </row>
    <row r="214" spans="1:8" s="28" customFormat="1" ht="12" customHeight="1">
      <c r="A214" s="343" t="s">
        <v>266</v>
      </c>
      <c r="B214" s="343"/>
      <c r="C214" s="29">
        <v>2713.996391296657</v>
      </c>
      <c r="D214" s="29">
        <v>6614.110894294715</v>
      </c>
      <c r="E214" s="31" t="s">
        <v>19</v>
      </c>
      <c r="F214" s="31" t="s">
        <v>19</v>
      </c>
      <c r="G214" s="29" t="s">
        <v>19</v>
      </c>
      <c r="H214" s="29">
        <f>SUM(H190:H192)</f>
        <v>4066672</v>
      </c>
    </row>
    <row r="215" spans="1:8" s="28" customFormat="1" ht="12" customHeight="1">
      <c r="A215" s="344" t="s">
        <v>267</v>
      </c>
      <c r="B215" s="344"/>
      <c r="C215" s="37">
        <v>2626.3778771780703</v>
      </c>
      <c r="D215" s="37">
        <v>4890.689229369582</v>
      </c>
      <c r="E215" s="39" t="s">
        <v>19</v>
      </c>
      <c r="F215" s="39" t="s">
        <v>19</v>
      </c>
      <c r="G215" s="37" t="s">
        <v>19</v>
      </c>
      <c r="H215" s="37">
        <f>SUM(H195:H205)</f>
        <v>4963409</v>
      </c>
    </row>
    <row r="216" spans="1:8" s="28" customFormat="1" ht="12" customHeight="1">
      <c r="A216" s="34"/>
      <c r="B216" s="34"/>
      <c r="C216" s="34"/>
      <c r="D216" s="34"/>
      <c r="E216" s="46"/>
      <c r="F216" s="46"/>
      <c r="G216" s="34"/>
      <c r="H216" s="34"/>
    </row>
    <row r="217" spans="1:8" s="28" customFormat="1" ht="12" customHeight="1">
      <c r="A217" s="342" t="s">
        <v>268</v>
      </c>
      <c r="B217" s="342"/>
      <c r="C217" s="25">
        <v>4170.0509512166</v>
      </c>
      <c r="D217" s="25">
        <v>4566.07664983419</v>
      </c>
      <c r="E217" s="27" t="s">
        <v>19</v>
      </c>
      <c r="F217" s="27" t="s">
        <v>19</v>
      </c>
      <c r="G217" s="25" t="s">
        <v>19</v>
      </c>
      <c r="H217" s="25">
        <f>SUM(H218:H221)</f>
        <v>-21199155</v>
      </c>
    </row>
    <row r="218" spans="1:8" s="28" customFormat="1" ht="12" customHeight="1">
      <c r="A218" s="343" t="s">
        <v>264</v>
      </c>
      <c r="B218" s="343"/>
      <c r="C218" s="29">
        <v>2845.6272876385788</v>
      </c>
      <c r="D218" s="29">
        <v>2687.0897226220072</v>
      </c>
      <c r="E218" s="31" t="s">
        <v>19</v>
      </c>
      <c r="F218" s="31" t="s">
        <v>19</v>
      </c>
      <c r="G218" s="29" t="s">
        <v>19</v>
      </c>
      <c r="H218" s="29">
        <f>H163+H164+H165+H166+H167+H168+H169+H170+H172+H174+H175+H177+H179+H183+H176</f>
        <v>14919509</v>
      </c>
    </row>
    <row r="219" spans="1:8" s="28" customFormat="1" ht="12" customHeight="1">
      <c r="A219" s="343" t="s">
        <v>269</v>
      </c>
      <c r="B219" s="343"/>
      <c r="C219" s="29">
        <v>4099.577484969553</v>
      </c>
      <c r="D219" s="29">
        <v>3157.305986490671</v>
      </c>
      <c r="E219" s="31" t="s">
        <v>19</v>
      </c>
      <c r="F219" s="31" t="s">
        <v>19</v>
      </c>
      <c r="G219" s="29" t="s">
        <v>19</v>
      </c>
      <c r="H219" s="29">
        <f>+H57+H59+H60+H61+H62+H63+H64+H65+H66+H67+H79+H58</f>
        <v>-1558891</v>
      </c>
    </row>
    <row r="220" spans="1:8" s="28" customFormat="1" ht="12" customHeight="1">
      <c r="A220" s="343" t="s">
        <v>262</v>
      </c>
      <c r="B220" s="343"/>
      <c r="C220" s="29">
        <v>3324.9105998633427</v>
      </c>
      <c r="D220" s="29">
        <v>3882.6052650562383</v>
      </c>
      <c r="E220" s="31" t="s">
        <v>19</v>
      </c>
      <c r="F220" s="31" t="s">
        <v>19</v>
      </c>
      <c r="G220" s="29" t="s">
        <v>19</v>
      </c>
      <c r="H220" s="29">
        <f>H124+H126+H130+H133+H137+H138+H140+H142+H144+H145+H147+H148+H153+H160+H136+H132</f>
        <v>8811188</v>
      </c>
    </row>
    <row r="221" spans="1:8" s="28" customFormat="1" ht="12" customHeight="1">
      <c r="A221" s="344" t="s">
        <v>261</v>
      </c>
      <c r="B221" s="344"/>
      <c r="C221" s="37">
        <v>5059.107300423406</v>
      </c>
      <c r="D221" s="37">
        <v>6078.945792801794</v>
      </c>
      <c r="E221" s="39" t="s">
        <v>19</v>
      </c>
      <c r="F221" s="39" t="s">
        <v>19</v>
      </c>
      <c r="G221" s="37" t="s">
        <v>19</v>
      </c>
      <c r="H221" s="37">
        <f>+H70+H71+H72+H75+H76+H78+H77+H81+H80+H83+H82+H84+H87+H86+H85+H88+H89+H90+H91+H92+H94+H93+H95+H96+H98+H97+H100+H99+H104+H106+H105+H108+H107+H109+H110+H111+H112+H113+H114+H115+H117+H118+H119+H120+H121</f>
        <v>-43370961</v>
      </c>
    </row>
    <row r="222" spans="1:8" s="50" customFormat="1" ht="5.25" customHeight="1">
      <c r="A222" s="384"/>
      <c r="B222" s="384"/>
      <c r="C222" s="384"/>
      <c r="D222" s="384"/>
      <c r="E222" s="384"/>
      <c r="F222" s="384"/>
      <c r="G222" s="384"/>
      <c r="H222" s="384"/>
    </row>
    <row r="223" spans="1:8" s="28" customFormat="1" ht="12" customHeight="1">
      <c r="A223" s="361" t="s">
        <v>709</v>
      </c>
      <c r="B223" s="362"/>
      <c r="C223" s="362"/>
      <c r="D223" s="362"/>
      <c r="E223" s="362"/>
      <c r="F223" s="362"/>
      <c r="G223" s="362"/>
      <c r="H223" s="362"/>
    </row>
    <row r="224" spans="1:8" s="28" customFormat="1" ht="12.75">
      <c r="A224" s="374" t="s">
        <v>821</v>
      </c>
      <c r="B224" s="362"/>
      <c r="C224" s="362"/>
      <c r="D224" s="362"/>
      <c r="E224" s="362"/>
      <c r="F224" s="362"/>
      <c r="G224" s="362"/>
      <c r="H224" s="362"/>
    </row>
    <row r="225" spans="1:8" s="28" customFormat="1" ht="12.75">
      <c r="A225" s="374" t="s">
        <v>822</v>
      </c>
      <c r="B225" s="362"/>
      <c r="C225" s="362"/>
      <c r="D225" s="362"/>
      <c r="E225" s="362"/>
      <c r="F225" s="362"/>
      <c r="G225" s="362"/>
      <c r="H225" s="362"/>
    </row>
    <row r="226" spans="1:8" s="28" customFormat="1" ht="22.5" customHeight="1">
      <c r="A226" s="374" t="s">
        <v>823</v>
      </c>
      <c r="B226" s="362"/>
      <c r="C226" s="362"/>
      <c r="D226" s="362"/>
      <c r="E226" s="362"/>
      <c r="F226" s="362"/>
      <c r="G226" s="362"/>
      <c r="H226" s="362"/>
    </row>
    <row r="227" spans="1:8" s="28" customFormat="1" ht="22.5" customHeight="1">
      <c r="A227" s="374" t="s">
        <v>732</v>
      </c>
      <c r="B227" s="362"/>
      <c r="C227" s="362"/>
      <c r="D227" s="362"/>
      <c r="E227" s="362"/>
      <c r="F227" s="362"/>
      <c r="G227" s="362"/>
      <c r="H227" s="362"/>
    </row>
    <row r="228" spans="1:8" s="28" customFormat="1" ht="12.75">
      <c r="A228" s="374" t="s">
        <v>733</v>
      </c>
      <c r="B228" s="362"/>
      <c r="C228" s="362"/>
      <c r="D228" s="362"/>
      <c r="E228" s="362"/>
      <c r="F228" s="362"/>
      <c r="G228" s="362"/>
      <c r="H228" s="362"/>
    </row>
    <row r="229" spans="1:8" s="28" customFormat="1" ht="12" customHeight="1">
      <c r="A229" s="355" t="s">
        <v>813</v>
      </c>
      <c r="B229" s="355"/>
      <c r="C229" s="355"/>
      <c r="D229" s="355"/>
      <c r="E229" s="355"/>
      <c r="F229" s="355"/>
      <c r="G229" s="355"/>
      <c r="H229" s="355"/>
    </row>
    <row r="230" spans="1:8" s="52" customFormat="1" ht="5.25" customHeight="1">
      <c r="A230" s="363"/>
      <c r="B230" s="362"/>
      <c r="C230" s="362"/>
      <c r="D230" s="362"/>
      <c r="E230" s="362"/>
      <c r="F230" s="362"/>
      <c r="G230" s="362"/>
      <c r="H230" s="362"/>
    </row>
    <row r="231" spans="1:8" s="28" customFormat="1" ht="12.75">
      <c r="A231" s="361" t="s">
        <v>271</v>
      </c>
      <c r="B231" s="362"/>
      <c r="C231" s="362"/>
      <c r="D231" s="362"/>
      <c r="E231" s="362"/>
      <c r="F231" s="362"/>
      <c r="G231" s="362"/>
      <c r="H231" s="362"/>
    </row>
    <row r="232" spans="1:8" s="52" customFormat="1" ht="5.25" customHeight="1">
      <c r="A232" s="364"/>
      <c r="B232" s="364"/>
      <c r="C232" s="364"/>
      <c r="D232" s="364"/>
      <c r="E232" s="364"/>
      <c r="F232" s="364"/>
      <c r="G232" s="364"/>
      <c r="H232" s="364"/>
    </row>
    <row r="233" spans="1:8" s="28" customFormat="1" ht="11.25" customHeight="1">
      <c r="A233" s="375" t="s">
        <v>826</v>
      </c>
      <c r="B233" s="375"/>
      <c r="C233" s="375"/>
      <c r="D233" s="375"/>
      <c r="E233" s="375"/>
      <c r="F233" s="375"/>
      <c r="G233" s="375"/>
      <c r="H233" s="375"/>
    </row>
    <row r="234" spans="1:8" s="28" customFormat="1" ht="11.25" customHeight="1">
      <c r="A234" s="361" t="s">
        <v>615</v>
      </c>
      <c r="B234" s="362"/>
      <c r="C234" s="362"/>
      <c r="D234" s="362"/>
      <c r="E234" s="362"/>
      <c r="F234" s="362"/>
      <c r="G234" s="362"/>
      <c r="H234" s="362"/>
    </row>
  </sheetData>
  <sheetProtection/>
  <mergeCells count="204">
    <mergeCell ref="A1:H1"/>
    <mergeCell ref="A2:H2"/>
    <mergeCell ref="A3:H3"/>
    <mergeCell ref="A4:H4"/>
    <mergeCell ref="A5:B5"/>
    <mergeCell ref="A6:B6"/>
    <mergeCell ref="A7:B7"/>
    <mergeCell ref="I7:J7"/>
    <mergeCell ref="A8:B8"/>
    <mergeCell ref="C8:H8"/>
    <mergeCell ref="A9:B9"/>
    <mergeCell ref="A11:B11"/>
    <mergeCell ref="A10:B10"/>
    <mergeCell ref="A12:B12"/>
    <mergeCell ref="A16:B16"/>
    <mergeCell ref="A20:B20"/>
    <mergeCell ref="A22:B22"/>
    <mergeCell ref="A23:B23"/>
    <mergeCell ref="A24:B24"/>
    <mergeCell ref="A25:B25"/>
    <mergeCell ref="A28:B28"/>
    <mergeCell ref="A31:B31"/>
    <mergeCell ref="A32:B32"/>
    <mergeCell ref="A37:B37"/>
    <mergeCell ref="A38:B38"/>
    <mergeCell ref="A39:B39"/>
    <mergeCell ref="A41:B41"/>
    <mergeCell ref="A42:B42"/>
    <mergeCell ref="A43:B43"/>
    <mergeCell ref="A46:B46"/>
    <mergeCell ref="A51:B51"/>
    <mergeCell ref="A52:B52"/>
    <mergeCell ref="A53:B53"/>
    <mergeCell ref="A54:B54"/>
    <mergeCell ref="A56:B56"/>
    <mergeCell ref="A57:B57"/>
    <mergeCell ref="A58:B58"/>
    <mergeCell ref="A59:B59"/>
    <mergeCell ref="A60:B60"/>
    <mergeCell ref="A61:B61"/>
    <mergeCell ref="A62:B62"/>
    <mergeCell ref="A63:B63"/>
    <mergeCell ref="A64:B64"/>
    <mergeCell ref="A65:B65"/>
    <mergeCell ref="A66:B66"/>
    <mergeCell ref="A67:B67"/>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2:B152"/>
    <mergeCell ref="A153:B153"/>
    <mergeCell ref="A154:B154"/>
    <mergeCell ref="A155:B155"/>
    <mergeCell ref="A156:B156"/>
    <mergeCell ref="A157:B157"/>
    <mergeCell ref="A158:B158"/>
    <mergeCell ref="A159:B159"/>
    <mergeCell ref="A160:B160"/>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1:B181"/>
    <mergeCell ref="A182:B182"/>
    <mergeCell ref="A183:B183"/>
    <mergeCell ref="A184:B184"/>
    <mergeCell ref="A185:B185"/>
    <mergeCell ref="A186:B186"/>
    <mergeCell ref="A187:B187"/>
    <mergeCell ref="A189:B189"/>
    <mergeCell ref="A190:B190"/>
    <mergeCell ref="A191:B191"/>
    <mergeCell ref="A192:B192"/>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7:B207"/>
    <mergeCell ref="A208:B208"/>
    <mergeCell ref="A209:B209"/>
    <mergeCell ref="A210:B210"/>
    <mergeCell ref="A223:H223"/>
    <mergeCell ref="A211:B211"/>
    <mergeCell ref="A212:B212"/>
    <mergeCell ref="A213:B213"/>
    <mergeCell ref="A214:B214"/>
    <mergeCell ref="A215:B215"/>
    <mergeCell ref="A217:B217"/>
    <mergeCell ref="A233:H233"/>
    <mergeCell ref="A234:H234"/>
    <mergeCell ref="A228:H228"/>
    <mergeCell ref="A229:H229"/>
    <mergeCell ref="A230:H230"/>
    <mergeCell ref="A218:B218"/>
    <mergeCell ref="A219:B219"/>
    <mergeCell ref="A220:B220"/>
    <mergeCell ref="A221:B221"/>
    <mergeCell ref="A222:H222"/>
    <mergeCell ref="A231:H231"/>
    <mergeCell ref="A232:H232"/>
    <mergeCell ref="A224:H224"/>
    <mergeCell ref="A225:H225"/>
    <mergeCell ref="A226:H226"/>
    <mergeCell ref="A227:H227"/>
  </mergeCells>
  <printOptions/>
  <pageMargins left="0.7" right="0.7" top="0.75" bottom="0.75" header="0.3" footer="0.3"/>
  <pageSetup horizontalDpi="600" verticalDpi="600" orientation="portrait" paperSize="9" r:id="rId1"/>
  <ignoredErrors>
    <ignoredError sqref="C7:D7 E7 H7" numberStoredAsText="1"/>
  </ignoredErrors>
</worksheet>
</file>

<file path=xl/worksheets/sheet8.xml><?xml version="1.0" encoding="utf-8"?>
<worksheet xmlns="http://schemas.openxmlformats.org/spreadsheetml/2006/main" xmlns:r="http://schemas.openxmlformats.org/officeDocument/2006/relationships">
  <dimension ref="A1:K235"/>
  <sheetViews>
    <sheetView zoomScalePageLayoutView="0" workbookViewId="0" topLeftCell="A1">
      <pane ySplit="9" topLeftCell="A10" activePane="bottomLeft" state="frozen"/>
      <selection pane="topLeft" activeCell="A1" sqref="A1:M1"/>
      <selection pane="bottomLeft" activeCell="A1" sqref="A1:I1"/>
    </sheetView>
  </sheetViews>
  <sheetFormatPr defaultColWidth="9.140625" defaultRowHeight="12.75"/>
  <cols>
    <col min="1" max="1" width="1.7109375" style="1" customWidth="1"/>
    <col min="2" max="2" width="28.140625" style="1" customWidth="1"/>
    <col min="3" max="4" width="14.28125" style="2" customWidth="1"/>
    <col min="5" max="5" width="1.7109375" style="2" customWidth="1"/>
    <col min="6" max="7" width="14.28125" style="4" customWidth="1"/>
    <col min="8" max="9" width="14.28125" style="2" customWidth="1"/>
    <col min="10" max="16384" width="9.140625" style="1" customWidth="1"/>
  </cols>
  <sheetData>
    <row r="1" spans="1:9" s="234" customFormat="1" ht="12.75" customHeight="1">
      <c r="A1" s="379"/>
      <c r="B1" s="379"/>
      <c r="C1" s="379"/>
      <c r="D1" s="379"/>
      <c r="E1" s="379"/>
      <c r="F1" s="379"/>
      <c r="G1" s="379"/>
      <c r="H1" s="379"/>
      <c r="I1" s="379"/>
    </row>
    <row r="2" spans="1:9" s="234" customFormat="1" ht="30" customHeight="1">
      <c r="A2" s="378" t="s">
        <v>630</v>
      </c>
      <c r="B2" s="378"/>
      <c r="C2" s="378"/>
      <c r="D2" s="378"/>
      <c r="E2" s="378"/>
      <c r="F2" s="378"/>
      <c r="G2" s="378"/>
      <c r="H2" s="378"/>
      <c r="I2" s="392"/>
    </row>
    <row r="3" spans="1:9" s="235" customFormat="1" ht="12.75" customHeight="1">
      <c r="A3" s="385"/>
      <c r="B3" s="385"/>
      <c r="C3" s="385"/>
      <c r="D3" s="385"/>
      <c r="E3" s="385"/>
      <c r="F3" s="385"/>
      <c r="G3" s="385"/>
      <c r="H3" s="385"/>
      <c r="I3" s="385"/>
    </row>
    <row r="4" spans="1:9" s="235" customFormat="1" ht="12.75" customHeight="1">
      <c r="A4" s="386"/>
      <c r="B4" s="386"/>
      <c r="C4" s="386"/>
      <c r="D4" s="386"/>
      <c r="E4" s="386"/>
      <c r="F4" s="386"/>
      <c r="G4" s="386"/>
      <c r="H4" s="386"/>
      <c r="I4" s="386"/>
    </row>
    <row r="5" spans="1:11" s="289" customFormat="1" ht="12" customHeight="1">
      <c r="A5" s="336"/>
      <c r="B5" s="336"/>
      <c r="C5" s="297" t="s">
        <v>1</v>
      </c>
      <c r="D5" s="393" t="s">
        <v>2</v>
      </c>
      <c r="E5" s="394"/>
      <c r="F5" s="300" t="s">
        <v>3</v>
      </c>
      <c r="G5" s="295" t="s">
        <v>4</v>
      </c>
      <c r="H5" s="291" t="s">
        <v>5</v>
      </c>
      <c r="I5" s="291" t="s">
        <v>6</v>
      </c>
      <c r="J5" s="287"/>
      <c r="K5" s="288"/>
    </row>
    <row r="6" spans="1:11" s="289" customFormat="1" ht="12" customHeight="1">
      <c r="A6" s="338"/>
      <c r="B6" s="382"/>
      <c r="C6" s="298" t="s">
        <v>7</v>
      </c>
      <c r="D6" s="388" t="s">
        <v>7</v>
      </c>
      <c r="E6" s="389"/>
      <c r="F6" s="299" t="s">
        <v>8</v>
      </c>
      <c r="G6" s="296" t="s">
        <v>9</v>
      </c>
      <c r="H6" s="290" t="s">
        <v>10</v>
      </c>
      <c r="I6" s="290" t="s">
        <v>277</v>
      </c>
      <c r="J6" s="287"/>
      <c r="K6" s="288"/>
    </row>
    <row r="7" spans="1:11" s="289" customFormat="1" ht="12" customHeight="1">
      <c r="A7" s="383"/>
      <c r="B7" s="383"/>
      <c r="C7" s="299" t="s">
        <v>782</v>
      </c>
      <c r="D7" s="390" t="s">
        <v>783</v>
      </c>
      <c r="E7" s="391"/>
      <c r="F7" s="299" t="s">
        <v>784</v>
      </c>
      <c r="G7" s="296" t="s">
        <v>725</v>
      </c>
      <c r="H7" s="290" t="s">
        <v>726</v>
      </c>
      <c r="I7" s="290" t="s">
        <v>785</v>
      </c>
      <c r="J7" s="337"/>
      <c r="K7" s="337"/>
    </row>
    <row r="8" spans="1:11" s="238" customFormat="1" ht="12" customHeight="1">
      <c r="A8" s="339"/>
      <c r="B8" s="339"/>
      <c r="C8" s="339"/>
      <c r="D8" s="339"/>
      <c r="E8" s="339"/>
      <c r="F8" s="339"/>
      <c r="G8" s="339"/>
      <c r="H8" s="339"/>
      <c r="I8" s="339"/>
      <c r="J8" s="199"/>
      <c r="K8" s="199"/>
    </row>
    <row r="9" spans="1:9" s="17" customFormat="1" ht="12" customHeight="1">
      <c r="A9" s="340" t="s">
        <v>18</v>
      </c>
      <c r="B9" s="340"/>
      <c r="C9" s="169">
        <v>3925.5588170451238</v>
      </c>
      <c r="D9" s="169">
        <v>4265.484163510416</v>
      </c>
      <c r="E9" s="169"/>
      <c r="F9" s="212">
        <v>79.69</v>
      </c>
      <c r="G9" s="212">
        <v>100</v>
      </c>
      <c r="H9" s="169" t="s">
        <v>19</v>
      </c>
      <c r="I9" s="169">
        <f>I11+I22+I37+I41+I51</f>
        <v>4000000</v>
      </c>
    </row>
    <row r="10" spans="1:9" s="17" customFormat="1" ht="12" customHeight="1">
      <c r="A10" s="341"/>
      <c r="B10" s="341"/>
      <c r="C10" s="21"/>
      <c r="D10" s="21"/>
      <c r="E10" s="21"/>
      <c r="F10" s="23"/>
      <c r="G10" s="23"/>
      <c r="H10" s="21"/>
      <c r="I10" s="21"/>
    </row>
    <row r="11" spans="1:9" s="24" customFormat="1" ht="12" customHeight="1">
      <c r="A11" s="342" t="s">
        <v>20</v>
      </c>
      <c r="B11" s="342"/>
      <c r="C11" s="25">
        <v>2646.836898486652</v>
      </c>
      <c r="D11" s="25">
        <v>3891.0104058353636</v>
      </c>
      <c r="E11" s="25"/>
      <c r="F11" s="27" t="s">
        <v>19</v>
      </c>
      <c r="G11" s="27" t="s">
        <v>19</v>
      </c>
      <c r="H11" s="25" t="s">
        <v>19</v>
      </c>
      <c r="I11" s="25">
        <f>I12+I16+I20</f>
        <v>21834140</v>
      </c>
    </row>
    <row r="12" spans="1:9" s="28" customFormat="1" ht="12" customHeight="1">
      <c r="A12" s="343" t="s">
        <v>21</v>
      </c>
      <c r="B12" s="343"/>
      <c r="C12" s="29">
        <v>2715.292950837155</v>
      </c>
      <c r="D12" s="29">
        <v>4889.238611347216</v>
      </c>
      <c r="E12" s="29"/>
      <c r="F12" s="31" t="s">
        <v>19</v>
      </c>
      <c r="G12" s="31" t="s">
        <v>19</v>
      </c>
      <c r="H12" s="29" t="s">
        <v>19</v>
      </c>
      <c r="I12" s="29">
        <f>I13+I14+I15</f>
        <v>5180886</v>
      </c>
    </row>
    <row r="13" spans="1:9" s="28" customFormat="1" ht="12" customHeight="1">
      <c r="A13" s="32"/>
      <c r="B13" s="33" t="s">
        <v>22</v>
      </c>
      <c r="C13" s="29">
        <v>2762.304070473876</v>
      </c>
      <c r="D13" s="29">
        <v>4812.765162154121</v>
      </c>
      <c r="E13" s="29"/>
      <c r="F13" s="31" t="s">
        <v>19</v>
      </c>
      <c r="G13" s="31" t="s">
        <v>19</v>
      </c>
      <c r="H13" s="29" t="s">
        <v>19</v>
      </c>
      <c r="I13" s="29">
        <f>I195+I196+I198+I203+I204</f>
        <v>1280191</v>
      </c>
    </row>
    <row r="14" spans="1:9" s="28" customFormat="1" ht="12" customHeight="1">
      <c r="A14" s="32"/>
      <c r="B14" s="33" t="s">
        <v>23</v>
      </c>
      <c r="C14" s="29">
        <v>2823.5245848257896</v>
      </c>
      <c r="D14" s="29">
        <v>5596.146099407505</v>
      </c>
      <c r="E14" s="29"/>
      <c r="F14" s="31" t="s">
        <v>19</v>
      </c>
      <c r="G14" s="31" t="s">
        <v>19</v>
      </c>
      <c r="H14" s="29" t="s">
        <v>19</v>
      </c>
      <c r="I14" s="29">
        <f>+I199+I205</f>
        <v>1778859</v>
      </c>
    </row>
    <row r="15" spans="1:9" s="28" customFormat="1" ht="12" customHeight="1">
      <c r="A15" s="32"/>
      <c r="B15" s="34" t="s">
        <v>24</v>
      </c>
      <c r="C15" s="29">
        <v>2553.667219641672</v>
      </c>
      <c r="D15" s="29">
        <v>4261.771739130434</v>
      </c>
      <c r="E15" s="29"/>
      <c r="F15" s="31" t="s">
        <v>19</v>
      </c>
      <c r="G15" s="31" t="s">
        <v>19</v>
      </c>
      <c r="H15" s="29" t="s">
        <v>19</v>
      </c>
      <c r="I15" s="29">
        <f>I197+I200+I201+I202</f>
        <v>2121836</v>
      </c>
    </row>
    <row r="16" spans="1:9" s="28" customFormat="1" ht="12" customHeight="1">
      <c r="A16" s="343" t="s">
        <v>25</v>
      </c>
      <c r="B16" s="343"/>
      <c r="C16" s="29">
        <v>2628.9657183247923</v>
      </c>
      <c r="D16" s="29">
        <v>5217.182441181674</v>
      </c>
      <c r="E16" s="29"/>
      <c r="F16" s="31" t="s">
        <v>19</v>
      </c>
      <c r="G16" s="31" t="s">
        <v>19</v>
      </c>
      <c r="H16" s="29" t="s">
        <v>19</v>
      </c>
      <c r="I16" s="29">
        <f>I17+I18+I19</f>
        <v>4140742</v>
      </c>
    </row>
    <row r="17" spans="1:9" s="28" customFormat="1" ht="12" customHeight="1">
      <c r="A17" s="32"/>
      <c r="B17" s="33" t="s">
        <v>26</v>
      </c>
      <c r="C17" s="29">
        <v>2749.706674473068</v>
      </c>
      <c r="D17" s="29">
        <v>5318.508203939744</v>
      </c>
      <c r="E17" s="29"/>
      <c r="F17" s="31" t="s">
        <v>19</v>
      </c>
      <c r="G17" s="31" t="s">
        <v>19</v>
      </c>
      <c r="H17" s="29" t="s">
        <v>19</v>
      </c>
      <c r="I17" s="29">
        <f>+I191</f>
        <v>668085</v>
      </c>
    </row>
    <row r="18" spans="1:9" s="28" customFormat="1" ht="12" customHeight="1">
      <c r="A18" s="32"/>
      <c r="B18" s="33" t="s">
        <v>27</v>
      </c>
      <c r="C18" s="29">
        <v>2540.853920515575</v>
      </c>
      <c r="D18" s="29">
        <v>6048.301480280928</v>
      </c>
      <c r="E18" s="29"/>
      <c r="F18" s="31" t="s">
        <v>19</v>
      </c>
      <c r="G18" s="31" t="s">
        <v>19</v>
      </c>
      <c r="H18" s="29" t="s">
        <v>19</v>
      </c>
      <c r="I18" s="29">
        <f>+I190</f>
        <v>1498196</v>
      </c>
    </row>
    <row r="19" spans="1:9" s="28" customFormat="1" ht="12" customHeight="1">
      <c r="A19" s="35"/>
      <c r="B19" s="33" t="s">
        <v>28</v>
      </c>
      <c r="C19" s="29">
        <v>2608.783149832456</v>
      </c>
      <c r="D19" s="29">
        <v>4391.8984296724475</v>
      </c>
      <c r="E19" s="29"/>
      <c r="F19" s="31" t="s">
        <v>19</v>
      </c>
      <c r="G19" s="31" t="s">
        <v>19</v>
      </c>
      <c r="H19" s="29" t="s">
        <v>19</v>
      </c>
      <c r="I19" s="29">
        <f>I192</f>
        <v>1974461</v>
      </c>
    </row>
    <row r="20" spans="1:9" s="28" customFormat="1" ht="12" customHeight="1">
      <c r="A20" s="344" t="s">
        <v>29</v>
      </c>
      <c r="B20" s="344"/>
      <c r="C20" s="37">
        <v>2609.201753775489</v>
      </c>
      <c r="D20" s="37">
        <v>2724.3432060225155</v>
      </c>
      <c r="E20" s="37"/>
      <c r="F20" s="39" t="s">
        <v>19</v>
      </c>
      <c r="G20" s="39" t="s">
        <v>19</v>
      </c>
      <c r="H20" s="37" t="s">
        <v>19</v>
      </c>
      <c r="I20" s="37">
        <f>I182+I183+I184+I168+I185+I186+I173+I187+I176</f>
        <v>12512512</v>
      </c>
    </row>
    <row r="21" spans="1:9" s="28" customFormat="1" ht="12" customHeight="1">
      <c r="A21" s="35"/>
      <c r="B21" s="35"/>
      <c r="C21" s="35"/>
      <c r="D21" s="35"/>
      <c r="E21" s="35"/>
      <c r="F21" s="41"/>
      <c r="G21" s="41"/>
      <c r="H21" s="35"/>
      <c r="I21" s="35"/>
    </row>
    <row r="22" spans="1:9" s="24" customFormat="1" ht="12" customHeight="1">
      <c r="A22" s="342" t="s">
        <v>691</v>
      </c>
      <c r="B22" s="342"/>
      <c r="C22" s="25">
        <v>3190.9765454755643</v>
      </c>
      <c r="D22" s="25">
        <v>3817.4917399691913</v>
      </c>
      <c r="E22" s="25"/>
      <c r="F22" s="27" t="s">
        <v>19</v>
      </c>
      <c r="G22" s="27" t="s">
        <v>19</v>
      </c>
      <c r="H22" s="25" t="s">
        <v>19</v>
      </c>
      <c r="I22" s="25">
        <f>I23+I24+I25+I28+I31+I32</f>
        <v>12654965</v>
      </c>
    </row>
    <row r="23" spans="1:9" s="28" customFormat="1" ht="12" customHeight="1">
      <c r="A23" s="343" t="s">
        <v>31</v>
      </c>
      <c r="B23" s="343"/>
      <c r="C23" s="29">
        <v>3496.4876805642784</v>
      </c>
      <c r="D23" s="29">
        <v>3437.500989013637</v>
      </c>
      <c r="E23" s="29"/>
      <c r="F23" s="31" t="s">
        <v>19</v>
      </c>
      <c r="G23" s="31" t="s">
        <v>19</v>
      </c>
      <c r="H23" s="29" t="s">
        <v>19</v>
      </c>
      <c r="I23" s="29">
        <f>I124+I126+I127+I137+I138+I140+I142+I144+I145</f>
        <v>1287033</v>
      </c>
    </row>
    <row r="24" spans="1:9" s="28" customFormat="1" ht="12" customHeight="1">
      <c r="A24" s="343" t="s">
        <v>32</v>
      </c>
      <c r="B24" s="343"/>
      <c r="C24" s="29">
        <v>3125.3743347131876</v>
      </c>
      <c r="D24" s="29">
        <v>7863.550911067194</v>
      </c>
      <c r="E24" s="29"/>
      <c r="F24" s="31" t="s">
        <v>19</v>
      </c>
      <c r="G24" s="31" t="s">
        <v>19</v>
      </c>
      <c r="H24" s="29" t="s">
        <v>19</v>
      </c>
      <c r="I24" s="29">
        <f>I132</f>
        <v>374528</v>
      </c>
    </row>
    <row r="25" spans="1:9" s="28" customFormat="1" ht="12" customHeight="1">
      <c r="A25" s="343" t="s">
        <v>33</v>
      </c>
      <c r="B25" s="343"/>
      <c r="C25" s="29">
        <v>2530.0924150881774</v>
      </c>
      <c r="D25" s="29">
        <v>3774.483218437198</v>
      </c>
      <c r="E25" s="29"/>
      <c r="F25" s="31" t="s">
        <v>19</v>
      </c>
      <c r="G25" s="31" t="s">
        <v>19</v>
      </c>
      <c r="H25" s="29" t="s">
        <v>19</v>
      </c>
      <c r="I25" s="29">
        <f>I26+I27</f>
        <v>4559039</v>
      </c>
    </row>
    <row r="26" spans="1:9" s="28" customFormat="1" ht="12" customHeight="1">
      <c r="A26" s="42"/>
      <c r="B26" s="33" t="s">
        <v>34</v>
      </c>
      <c r="C26" s="29">
        <v>2832.003232998885</v>
      </c>
      <c r="D26" s="29">
        <v>13387.866793721974</v>
      </c>
      <c r="E26" s="29"/>
      <c r="F26" s="31" t="s">
        <v>19</v>
      </c>
      <c r="G26" s="31" t="s">
        <v>19</v>
      </c>
      <c r="H26" s="29" t="s">
        <v>19</v>
      </c>
      <c r="I26" s="29">
        <f>I125+I129+I131+I139+I146+I150</f>
        <v>791320</v>
      </c>
    </row>
    <row r="27" spans="1:9" s="28" customFormat="1" ht="12" customHeight="1">
      <c r="A27" s="35"/>
      <c r="B27" s="33" t="s">
        <v>35</v>
      </c>
      <c r="C27" s="29">
        <v>2506.2342524887677</v>
      </c>
      <c r="D27" s="29">
        <v>3028.559579853862</v>
      </c>
      <c r="E27" s="29"/>
      <c r="F27" s="31" t="s">
        <v>19</v>
      </c>
      <c r="G27" s="31" t="s">
        <v>19</v>
      </c>
      <c r="H27" s="29" t="s">
        <v>19</v>
      </c>
      <c r="I27" s="29">
        <f>I130+I133+I136+I147</f>
        <v>3767719</v>
      </c>
    </row>
    <row r="28" spans="1:9" s="28" customFormat="1" ht="12" customHeight="1">
      <c r="A28" s="343" t="s">
        <v>36</v>
      </c>
      <c r="B28" s="343"/>
      <c r="C28" s="29">
        <v>2904.998943475964</v>
      </c>
      <c r="D28" s="29">
        <v>4180.234081145584</v>
      </c>
      <c r="E28" s="29"/>
      <c r="F28" s="31" t="s">
        <v>19</v>
      </c>
      <c r="G28" s="31" t="s">
        <v>19</v>
      </c>
      <c r="H28" s="29" t="s">
        <v>19</v>
      </c>
      <c r="I28" s="29">
        <f>I29+I30</f>
        <v>1794641</v>
      </c>
    </row>
    <row r="29" spans="1:9" s="28" customFormat="1" ht="12" customHeight="1">
      <c r="A29" s="42"/>
      <c r="B29" s="33" t="s">
        <v>37</v>
      </c>
      <c r="C29" s="29">
        <v>2595.234494477485</v>
      </c>
      <c r="D29" s="29">
        <v>4014.9557056798617</v>
      </c>
      <c r="E29" s="29"/>
      <c r="F29" s="31" t="s">
        <v>19</v>
      </c>
      <c r="G29" s="31" t="s">
        <v>19</v>
      </c>
      <c r="H29" s="29" t="s">
        <v>19</v>
      </c>
      <c r="I29" s="29">
        <f>+I128</f>
        <v>743242</v>
      </c>
    </row>
    <row r="30" spans="1:9" s="28" customFormat="1" ht="12" customHeight="1">
      <c r="A30" s="35"/>
      <c r="B30" s="33" t="s">
        <v>38</v>
      </c>
      <c r="C30" s="29">
        <v>3044.74319662706</v>
      </c>
      <c r="D30" s="29">
        <v>4253.845990801073</v>
      </c>
      <c r="E30" s="29"/>
      <c r="F30" s="31" t="s">
        <v>19</v>
      </c>
      <c r="G30" s="31" t="s">
        <v>19</v>
      </c>
      <c r="H30" s="29" t="s">
        <v>19</v>
      </c>
      <c r="I30" s="29">
        <f>I148</f>
        <v>1051399</v>
      </c>
    </row>
    <row r="31" spans="1:9" s="28" customFormat="1" ht="12" customHeight="1">
      <c r="A31" s="343" t="s">
        <v>39</v>
      </c>
      <c r="B31" s="343"/>
      <c r="C31" s="29">
        <v>3033.0205479452056</v>
      </c>
      <c r="D31" s="29">
        <v>7392.293804195805</v>
      </c>
      <c r="E31" s="29"/>
      <c r="F31" s="31" t="s">
        <v>19</v>
      </c>
      <c r="G31" s="31" t="s">
        <v>19</v>
      </c>
      <c r="H31" s="29" t="s">
        <v>19</v>
      </c>
      <c r="I31" s="29">
        <f>I134+I135+I141+I143+I149</f>
        <v>692471</v>
      </c>
    </row>
    <row r="32" spans="1:9" s="28" customFormat="1" ht="12" customHeight="1">
      <c r="A32" s="343" t="s">
        <v>692</v>
      </c>
      <c r="B32" s="343"/>
      <c r="C32" s="29">
        <v>2684.4871794871797</v>
      </c>
      <c r="D32" s="29">
        <v>2473.4859973426333</v>
      </c>
      <c r="E32" s="29"/>
      <c r="F32" s="31" t="s">
        <v>19</v>
      </c>
      <c r="G32" s="31" t="s">
        <v>19</v>
      </c>
      <c r="H32" s="29" t="s">
        <v>19</v>
      </c>
      <c r="I32" s="29">
        <f>I33+I34+I35</f>
        <v>3947253</v>
      </c>
    </row>
    <row r="33" spans="1:9" s="28" customFormat="1" ht="12" customHeight="1">
      <c r="A33" s="42"/>
      <c r="B33" s="33" t="s">
        <v>41</v>
      </c>
      <c r="C33" s="29">
        <v>2836.5222024866785</v>
      </c>
      <c r="D33" s="29">
        <v>4499.758667850799</v>
      </c>
      <c r="E33" s="29"/>
      <c r="F33" s="31" t="s">
        <v>19</v>
      </c>
      <c r="G33" s="31" t="s">
        <v>19</v>
      </c>
      <c r="H33" s="29" t="s">
        <v>19</v>
      </c>
      <c r="I33" s="29">
        <f>I158</f>
        <v>145697</v>
      </c>
    </row>
    <row r="34" spans="1:9" s="28" customFormat="1" ht="12" customHeight="1">
      <c r="A34" s="32"/>
      <c r="B34" s="33" t="s">
        <v>42</v>
      </c>
      <c r="C34" s="29">
        <v>2975.5799086757993</v>
      </c>
      <c r="D34" s="29">
        <v>16226.69924528302</v>
      </c>
      <c r="E34" s="29"/>
      <c r="F34" s="31" t="s">
        <v>19</v>
      </c>
      <c r="G34" s="31" t="s">
        <v>19</v>
      </c>
      <c r="H34" s="29" t="s">
        <v>19</v>
      </c>
      <c r="I34" s="29">
        <f>I154+I155+I156+I159</f>
        <v>29345</v>
      </c>
    </row>
    <row r="35" spans="1:9" s="28" customFormat="1" ht="12" customHeight="1">
      <c r="A35" s="32"/>
      <c r="B35" s="43" t="s">
        <v>693</v>
      </c>
      <c r="C35" s="37">
        <v>2655.683895853423</v>
      </c>
      <c r="D35" s="37">
        <v>1700.2353831490652</v>
      </c>
      <c r="E35" s="37"/>
      <c r="F35" s="39" t="s">
        <v>19</v>
      </c>
      <c r="G35" s="39" t="s">
        <v>19</v>
      </c>
      <c r="H35" s="37" t="s">
        <v>19</v>
      </c>
      <c r="I35" s="37">
        <f>I153+I157+I160</f>
        <v>3772211</v>
      </c>
    </row>
    <row r="36" spans="1:9" s="28" customFormat="1" ht="12" customHeight="1">
      <c r="A36" s="35"/>
      <c r="B36" s="35"/>
      <c r="C36" s="35"/>
      <c r="D36" s="35"/>
      <c r="E36" s="35"/>
      <c r="F36" s="41"/>
      <c r="G36" s="41"/>
      <c r="H36" s="35"/>
      <c r="I36" s="35"/>
    </row>
    <row r="37" spans="1:9" s="24" customFormat="1" ht="12" customHeight="1">
      <c r="A37" s="342" t="s">
        <v>44</v>
      </c>
      <c r="B37" s="342"/>
      <c r="C37" s="25">
        <v>2686.930437480608</v>
      </c>
      <c r="D37" s="25">
        <v>2334.6547673824653</v>
      </c>
      <c r="E37" s="25"/>
      <c r="F37" s="27" t="s">
        <v>19</v>
      </c>
      <c r="G37" s="27" t="s">
        <v>19</v>
      </c>
      <c r="H37" s="25" t="s">
        <v>19</v>
      </c>
      <c r="I37" s="25">
        <f>I38+I39</f>
        <v>12208022</v>
      </c>
    </row>
    <row r="38" spans="1:9" s="28" customFormat="1" ht="12" customHeight="1">
      <c r="A38" s="343" t="s">
        <v>45</v>
      </c>
      <c r="B38" s="343"/>
      <c r="C38" s="29">
        <v>2697.119292076887</v>
      </c>
      <c r="D38" s="29">
        <v>2477.782700726538</v>
      </c>
      <c r="E38" s="29"/>
      <c r="F38" s="31" t="s">
        <v>19</v>
      </c>
      <c r="G38" s="31" t="s">
        <v>19</v>
      </c>
      <c r="H38" s="29" t="s">
        <v>19</v>
      </c>
      <c r="I38" s="29">
        <f>I163+I164+I166+I167+I169+I172+I174+I175+I178+I179</f>
        <v>10964633</v>
      </c>
    </row>
    <row r="39" spans="1:9" s="28" customFormat="1" ht="12" customHeight="1">
      <c r="A39" s="344" t="s">
        <v>46</v>
      </c>
      <c r="B39" s="344"/>
      <c r="C39" s="37">
        <v>2610.473702726473</v>
      </c>
      <c r="D39" s="37">
        <v>1282.7792135789828</v>
      </c>
      <c r="E39" s="37"/>
      <c r="F39" s="39" t="s">
        <v>19</v>
      </c>
      <c r="G39" s="39" t="s">
        <v>19</v>
      </c>
      <c r="H39" s="37" t="s">
        <v>19</v>
      </c>
      <c r="I39" s="37">
        <f>+I165+I170+I177</f>
        <v>1243389</v>
      </c>
    </row>
    <row r="40" spans="1:9" s="28" customFormat="1" ht="12" customHeight="1">
      <c r="A40" s="35"/>
      <c r="B40" s="35"/>
      <c r="C40" s="35"/>
      <c r="D40" s="35"/>
      <c r="E40" s="35"/>
      <c r="F40" s="41"/>
      <c r="G40" s="41"/>
      <c r="H40" s="35"/>
      <c r="I40" s="35"/>
    </row>
    <row r="41" spans="1:9" s="24" customFormat="1" ht="12" customHeight="1">
      <c r="A41" s="342" t="s">
        <v>47</v>
      </c>
      <c r="B41" s="342"/>
      <c r="C41" s="25">
        <v>4929.66736755909</v>
      </c>
      <c r="D41" s="25">
        <v>5633.725279239575</v>
      </c>
      <c r="E41" s="25"/>
      <c r="F41" s="27" t="s">
        <v>19</v>
      </c>
      <c r="G41" s="27" t="s">
        <v>19</v>
      </c>
      <c r="H41" s="25" t="s">
        <v>19</v>
      </c>
      <c r="I41" s="25">
        <f>I42+I43+I46</f>
        <v>-42077587</v>
      </c>
    </row>
    <row r="42" spans="1:9" s="28" customFormat="1" ht="12" customHeight="1">
      <c r="A42" s="343" t="s">
        <v>48</v>
      </c>
      <c r="B42" s="343"/>
      <c r="C42" s="29">
        <v>5609.793603729794</v>
      </c>
      <c r="D42" s="29">
        <v>6992.632893470028</v>
      </c>
      <c r="E42" s="29"/>
      <c r="F42" s="31" t="s">
        <v>19</v>
      </c>
      <c r="G42" s="31" t="s">
        <v>19</v>
      </c>
      <c r="H42" s="29" t="s">
        <v>19</v>
      </c>
      <c r="I42" s="29">
        <f>I81+I82+I85+I86+I88+I90+I92+I93+I97+I99+I104+I105+I109+I112+I115+I117+I120+I121</f>
        <v>-43293057</v>
      </c>
    </row>
    <row r="43" spans="1:9" s="28" customFormat="1" ht="12" customHeight="1">
      <c r="A43" s="346" t="s">
        <v>49</v>
      </c>
      <c r="B43" s="346"/>
      <c r="C43" s="29">
        <v>3453.375374332711</v>
      </c>
      <c r="D43" s="29">
        <v>2537.887869112416</v>
      </c>
      <c r="E43" s="29"/>
      <c r="F43" s="31" t="s">
        <v>19</v>
      </c>
      <c r="G43" s="31" t="s">
        <v>19</v>
      </c>
      <c r="H43" s="29" t="s">
        <v>19</v>
      </c>
      <c r="I43" s="29">
        <f>I44+I45</f>
        <v>334211</v>
      </c>
    </row>
    <row r="44" spans="1:9" s="28" customFormat="1" ht="12" customHeight="1">
      <c r="A44" s="43"/>
      <c r="B44" s="33" t="s">
        <v>50</v>
      </c>
      <c r="C44" s="29">
        <v>3810.144184652278</v>
      </c>
      <c r="D44" s="29">
        <v>1806.0822657001256</v>
      </c>
      <c r="E44" s="29"/>
      <c r="F44" s="31" t="s">
        <v>19</v>
      </c>
      <c r="G44" s="31" t="s">
        <v>19</v>
      </c>
      <c r="H44" s="29" t="s">
        <v>19</v>
      </c>
      <c r="I44" s="29">
        <f>I75+I102+I91+I171+I95+I100+I118</f>
        <v>-2812933</v>
      </c>
    </row>
    <row r="45" spans="1:9" s="28" customFormat="1" ht="12" customHeight="1">
      <c r="A45" s="43"/>
      <c r="B45" s="33" t="s">
        <v>51</v>
      </c>
      <c r="C45" s="29">
        <v>2962.427348664535</v>
      </c>
      <c r="D45" s="29">
        <v>3545.966119828816</v>
      </c>
      <c r="E45" s="29"/>
      <c r="F45" s="31" t="s">
        <v>19</v>
      </c>
      <c r="G45" s="31" t="s">
        <v>19</v>
      </c>
      <c r="H45" s="29" t="s">
        <v>19</v>
      </c>
      <c r="I45" s="29">
        <f>I83+I108+I110</f>
        <v>3147144</v>
      </c>
    </row>
    <row r="46" spans="1:9" s="28" customFormat="1" ht="12" customHeight="1">
      <c r="A46" s="343" t="s">
        <v>53</v>
      </c>
      <c r="B46" s="343"/>
      <c r="C46" s="29">
        <v>3531.806226885697</v>
      </c>
      <c r="D46" s="29">
        <v>2965.68629319149</v>
      </c>
      <c r="E46" s="29"/>
      <c r="F46" s="31" t="s">
        <v>19</v>
      </c>
      <c r="G46" s="31" t="s">
        <v>19</v>
      </c>
      <c r="H46" s="29" t="s">
        <v>19</v>
      </c>
      <c r="I46" s="29">
        <f>I47+I48+I49</f>
        <v>881259</v>
      </c>
    </row>
    <row r="47" spans="1:9" s="28" customFormat="1" ht="12" customHeight="1">
      <c r="A47" s="43"/>
      <c r="B47" s="33" t="s">
        <v>54</v>
      </c>
      <c r="C47" s="29">
        <v>2559.8540599853695</v>
      </c>
      <c r="D47" s="29">
        <v>5957.549255014326</v>
      </c>
      <c r="E47" s="29"/>
      <c r="F47" s="31" t="s">
        <v>19</v>
      </c>
      <c r="G47" s="31" t="s">
        <v>19</v>
      </c>
      <c r="H47" s="29" t="s">
        <v>19</v>
      </c>
      <c r="I47" s="29">
        <f>+I71+I72+I80+I101</f>
        <v>1035656</v>
      </c>
    </row>
    <row r="48" spans="1:9" s="28" customFormat="1" ht="12" customHeight="1">
      <c r="A48" s="43"/>
      <c r="B48" s="33" t="s">
        <v>55</v>
      </c>
      <c r="C48" s="29">
        <v>3000.3590408295527</v>
      </c>
      <c r="D48" s="29">
        <v>1904.2812688482518</v>
      </c>
      <c r="E48" s="29"/>
      <c r="F48" s="31" t="s">
        <v>19</v>
      </c>
      <c r="G48" s="31" t="s">
        <v>19</v>
      </c>
      <c r="H48" s="29" t="s">
        <v>19</v>
      </c>
      <c r="I48" s="29">
        <f>I74+I76+I87+I89+I103+I107+I113+I116</f>
        <v>2293282</v>
      </c>
    </row>
    <row r="49" spans="1:9" s="28" customFormat="1" ht="12" customHeight="1">
      <c r="A49" s="43"/>
      <c r="B49" s="43" t="s">
        <v>56</v>
      </c>
      <c r="C49" s="37">
        <v>3945.620643992194</v>
      </c>
      <c r="D49" s="37">
        <v>2845.713758463453</v>
      </c>
      <c r="E49" s="37"/>
      <c r="F49" s="39" t="s">
        <v>19</v>
      </c>
      <c r="G49" s="39" t="s">
        <v>19</v>
      </c>
      <c r="H49" s="37" t="s">
        <v>19</v>
      </c>
      <c r="I49" s="37">
        <f>I70+I77+I84+I94+I106+I111+I119</f>
        <v>-2447679</v>
      </c>
    </row>
    <row r="50" spans="1:9" s="28" customFormat="1" ht="12" customHeight="1">
      <c r="A50" s="34"/>
      <c r="B50" s="34"/>
      <c r="C50" s="34"/>
      <c r="D50" s="34"/>
      <c r="E50" s="34"/>
      <c r="F50" s="46"/>
      <c r="G50" s="46"/>
      <c r="H50" s="34"/>
      <c r="I50" s="34"/>
    </row>
    <row r="51" spans="1:9" s="24" customFormat="1" ht="12" customHeight="1">
      <c r="A51" s="342" t="s">
        <v>57</v>
      </c>
      <c r="B51" s="342"/>
      <c r="C51" s="25">
        <v>3990.8524826529692</v>
      </c>
      <c r="D51" s="25">
        <v>3141.6226626514585</v>
      </c>
      <c r="E51" s="25"/>
      <c r="F51" s="27" t="s">
        <v>19</v>
      </c>
      <c r="G51" s="27" t="s">
        <v>19</v>
      </c>
      <c r="H51" s="25" t="s">
        <v>19</v>
      </c>
      <c r="I51" s="25">
        <f>I52+I53+I54</f>
        <v>-619540</v>
      </c>
    </row>
    <row r="52" spans="1:9" s="28" customFormat="1" ht="12" customHeight="1">
      <c r="A52" s="343" t="s">
        <v>58</v>
      </c>
      <c r="B52" s="343"/>
      <c r="C52" s="29">
        <v>3567.956721820062</v>
      </c>
      <c r="D52" s="29">
        <v>2827.163848187503</v>
      </c>
      <c r="E52" s="29"/>
      <c r="F52" s="31" t="s">
        <v>19</v>
      </c>
      <c r="G52" s="31" t="s">
        <v>19</v>
      </c>
      <c r="H52" s="29" t="s">
        <v>19</v>
      </c>
      <c r="I52" s="29">
        <f>I57+I60+I63+I67</f>
        <v>761394</v>
      </c>
    </row>
    <row r="53" spans="1:9" s="28" customFormat="1" ht="12" customHeight="1">
      <c r="A53" s="343" t="s">
        <v>59</v>
      </c>
      <c r="B53" s="343"/>
      <c r="C53" s="29">
        <v>4292.7546247274995</v>
      </c>
      <c r="D53" s="29">
        <v>3647.327971847435</v>
      </c>
      <c r="E53" s="29"/>
      <c r="F53" s="31" t="s">
        <v>19</v>
      </c>
      <c r="G53" s="31" t="s">
        <v>19</v>
      </c>
      <c r="H53" s="29" t="s">
        <v>19</v>
      </c>
      <c r="I53" s="29">
        <f>I73+I78+I79+I61+I62+I96+I98+I64+I65+I114+I66</f>
        <v>-1812011</v>
      </c>
    </row>
    <row r="54" spans="1:9" s="28" customFormat="1" ht="12" customHeight="1">
      <c r="A54" s="344" t="s">
        <v>60</v>
      </c>
      <c r="B54" s="344"/>
      <c r="C54" s="37">
        <v>3615.319950433705</v>
      </c>
      <c r="D54" s="37">
        <v>624.700303921568</v>
      </c>
      <c r="E54" s="37"/>
      <c r="F54" s="39" t="s">
        <v>19</v>
      </c>
      <c r="G54" s="39" t="s">
        <v>19</v>
      </c>
      <c r="H54" s="37" t="s">
        <v>19</v>
      </c>
      <c r="I54" s="37">
        <f>I59+I58</f>
        <v>431077</v>
      </c>
    </row>
    <row r="55" spans="1:9" s="28" customFormat="1" ht="12" customHeight="1">
      <c r="A55" s="34"/>
      <c r="B55" s="44"/>
      <c r="C55" s="72"/>
      <c r="D55" s="72"/>
      <c r="E55" s="72"/>
      <c r="F55" s="87"/>
      <c r="G55" s="87"/>
      <c r="H55" s="72"/>
      <c r="I55" s="72"/>
    </row>
    <row r="56" spans="1:9" s="28" customFormat="1" ht="12" customHeight="1">
      <c r="A56" s="348" t="s">
        <v>61</v>
      </c>
      <c r="B56" s="348"/>
      <c r="C56" s="21">
        <v>4059.652282701511</v>
      </c>
      <c r="D56" s="21">
        <v>3136.111930961565</v>
      </c>
      <c r="E56" s="21"/>
      <c r="F56" s="23" t="s">
        <v>19</v>
      </c>
      <c r="G56" s="23" t="s">
        <v>19</v>
      </c>
      <c r="H56" s="21" t="s">
        <v>19</v>
      </c>
      <c r="I56" s="21">
        <f>SUM(I57:I67)</f>
        <v>-1197646</v>
      </c>
    </row>
    <row r="57" spans="1:9" s="28" customFormat="1" ht="12" customHeight="1">
      <c r="A57" s="343" t="s">
        <v>63</v>
      </c>
      <c r="B57" s="343"/>
      <c r="C57" s="29">
        <v>4276.373325394463</v>
      </c>
      <c r="D57" s="29">
        <v>3290.3503975265003</v>
      </c>
      <c r="E57" s="29"/>
      <c r="F57" s="29">
        <v>88</v>
      </c>
      <c r="G57" s="31">
        <v>92.21</v>
      </c>
      <c r="H57" s="29">
        <v>51</v>
      </c>
      <c r="I57" s="29">
        <v>0</v>
      </c>
    </row>
    <row r="58" spans="1:9" s="28" customFormat="1" ht="12" customHeight="1">
      <c r="A58" s="343" t="s">
        <v>621</v>
      </c>
      <c r="B58" s="343"/>
      <c r="C58" s="29">
        <v>2543.528992878942</v>
      </c>
      <c r="D58" s="29">
        <v>2106.787221389305</v>
      </c>
      <c r="E58" s="29"/>
      <c r="F58" s="29">
        <v>95</v>
      </c>
      <c r="G58" s="31">
        <v>73.36</v>
      </c>
      <c r="H58" s="29">
        <v>39</v>
      </c>
      <c r="I58" s="29">
        <v>496520</v>
      </c>
    </row>
    <row r="59" spans="1:9" s="28" customFormat="1" ht="12" customHeight="1">
      <c r="A59" s="343" t="s">
        <v>69</v>
      </c>
      <c r="B59" s="343"/>
      <c r="C59" s="29">
        <v>4633.75447075882</v>
      </c>
      <c r="D59" s="29">
        <v>-801.7816209716218</v>
      </c>
      <c r="E59" s="29"/>
      <c r="F59" s="29">
        <v>80</v>
      </c>
      <c r="G59" s="31">
        <v>99.27</v>
      </c>
      <c r="H59" s="29">
        <v>56</v>
      </c>
      <c r="I59" s="29">
        <v>-65443</v>
      </c>
    </row>
    <row r="60" spans="1:9" s="28" customFormat="1" ht="12" customHeight="1">
      <c r="A60" s="343" t="s">
        <v>70</v>
      </c>
      <c r="B60" s="343"/>
      <c r="C60" s="29">
        <v>3915.4204855090416</v>
      </c>
      <c r="D60" s="29">
        <v>2720.1975018288217</v>
      </c>
      <c r="E60" s="29"/>
      <c r="F60" s="29">
        <v>87</v>
      </c>
      <c r="G60" s="31">
        <v>97.78</v>
      </c>
      <c r="H60" s="29">
        <v>55</v>
      </c>
      <c r="I60" s="29">
        <v>-146406</v>
      </c>
    </row>
    <row r="61" spans="1:9" s="28" customFormat="1" ht="12" customHeight="1">
      <c r="A61" s="343" t="s">
        <v>71</v>
      </c>
      <c r="B61" s="343"/>
      <c r="C61" s="29">
        <v>3214.597090909091</v>
      </c>
      <c r="D61" s="29">
        <v>2740.3640262039667</v>
      </c>
      <c r="E61" s="29"/>
      <c r="F61" s="29">
        <v>80</v>
      </c>
      <c r="G61" s="31">
        <v>95.73</v>
      </c>
      <c r="H61" s="29">
        <v>54</v>
      </c>
      <c r="I61" s="29">
        <v>55418</v>
      </c>
    </row>
    <row r="62" spans="1:9" s="28" customFormat="1" ht="12" customHeight="1">
      <c r="A62" s="343" t="s">
        <v>74</v>
      </c>
      <c r="B62" s="343"/>
      <c r="C62" s="29">
        <v>5275.1427412265875</v>
      </c>
      <c r="D62" s="29">
        <v>4722.1374954786</v>
      </c>
      <c r="E62" s="30"/>
      <c r="F62" s="29">
        <v>75</v>
      </c>
      <c r="G62" s="31">
        <v>112.64</v>
      </c>
      <c r="H62" s="29">
        <v>65</v>
      </c>
      <c r="I62" s="29">
        <v>-2966596</v>
      </c>
    </row>
    <row r="63" spans="1:9" s="28" customFormat="1" ht="12" customHeight="1">
      <c r="A63" s="343" t="s">
        <v>76</v>
      </c>
      <c r="B63" s="343"/>
      <c r="C63" s="29">
        <v>2847.0900453465774</v>
      </c>
      <c r="D63" s="29">
        <v>2335.0537646807607</v>
      </c>
      <c r="E63" s="29"/>
      <c r="F63" s="29">
        <v>92</v>
      </c>
      <c r="G63" s="31">
        <v>85.85</v>
      </c>
      <c r="H63" s="29">
        <v>47</v>
      </c>
      <c r="I63" s="29">
        <v>628001</v>
      </c>
    </row>
    <row r="64" spans="1:9" s="28" customFormat="1" ht="12" customHeight="1">
      <c r="A64" s="343" t="s">
        <v>79</v>
      </c>
      <c r="B64" s="343"/>
      <c r="C64" s="29">
        <v>3482.245212323064</v>
      </c>
      <c r="D64" s="29">
        <v>519.1592883587005</v>
      </c>
      <c r="E64" s="29"/>
      <c r="F64" s="29">
        <v>75</v>
      </c>
      <c r="G64" s="31">
        <v>95.55</v>
      </c>
      <c r="H64" s="29">
        <v>54</v>
      </c>
      <c r="I64" s="29">
        <v>0</v>
      </c>
    </row>
    <row r="65" spans="1:9" s="28" customFormat="1" ht="12" customHeight="1">
      <c r="A65" s="343" t="s">
        <v>81</v>
      </c>
      <c r="B65" s="343"/>
      <c r="C65" s="29">
        <v>2587.94769469198</v>
      </c>
      <c r="D65" s="29">
        <v>3514.2603576923084</v>
      </c>
      <c r="E65" s="29"/>
      <c r="F65" s="29">
        <v>85</v>
      </c>
      <c r="G65" s="31">
        <v>80.62</v>
      </c>
      <c r="H65" s="29">
        <v>44</v>
      </c>
      <c r="I65" s="29">
        <v>521061</v>
      </c>
    </row>
    <row r="66" spans="1:9" s="28" customFormat="1" ht="12" customHeight="1">
      <c r="A66" s="343" t="s">
        <v>83</v>
      </c>
      <c r="B66" s="343"/>
      <c r="C66" s="29">
        <v>4247.026233183857</v>
      </c>
      <c r="D66" s="29">
        <v>2947.059436123347</v>
      </c>
      <c r="E66" s="29"/>
      <c r="F66" s="29">
        <v>65</v>
      </c>
      <c r="G66" s="31">
        <v>95.46</v>
      </c>
      <c r="H66" s="29">
        <v>54</v>
      </c>
      <c r="I66" s="29">
        <v>0</v>
      </c>
    </row>
    <row r="67" spans="1:9" s="28" customFormat="1" ht="12" customHeight="1">
      <c r="A67" s="344" t="s">
        <v>85</v>
      </c>
      <c r="B67" s="344"/>
      <c r="C67" s="37">
        <v>3004.2631257631256</v>
      </c>
      <c r="D67" s="37">
        <v>3302.048137544275</v>
      </c>
      <c r="E67" s="37"/>
      <c r="F67" s="37">
        <v>90</v>
      </c>
      <c r="G67" s="39">
        <v>88.17</v>
      </c>
      <c r="H67" s="37">
        <v>49</v>
      </c>
      <c r="I67" s="37">
        <v>279799</v>
      </c>
    </row>
    <row r="68" spans="1:9" s="28" customFormat="1" ht="12" customHeight="1">
      <c r="A68" s="34"/>
      <c r="B68" s="34"/>
      <c r="C68" s="34"/>
      <c r="D68" s="34"/>
      <c r="E68" s="34"/>
      <c r="F68" s="46"/>
      <c r="G68" s="46"/>
      <c r="H68" s="34"/>
      <c r="I68" s="34"/>
    </row>
    <row r="69" spans="1:9" s="28" customFormat="1" ht="12" customHeight="1">
      <c r="A69" s="342" t="s">
        <v>86</v>
      </c>
      <c r="B69" s="342"/>
      <c r="C69" s="25">
        <v>4880.10060268892</v>
      </c>
      <c r="D69" s="25">
        <v>5558.399674126187</v>
      </c>
      <c r="E69" s="25"/>
      <c r="F69" s="27" t="s">
        <v>19</v>
      </c>
      <c r="G69" s="27" t="s">
        <v>19</v>
      </c>
      <c r="H69" s="25" t="s">
        <v>19</v>
      </c>
      <c r="I69" s="25">
        <f>SUM(I70:I121)</f>
        <v>-41827956</v>
      </c>
    </row>
    <row r="70" spans="1:9" s="28" customFormat="1" ht="12" customHeight="1">
      <c r="A70" s="343" t="s">
        <v>795</v>
      </c>
      <c r="B70" s="343"/>
      <c r="C70" s="29">
        <v>3077.665659851301</v>
      </c>
      <c r="D70" s="29">
        <v>3544.389767123288</v>
      </c>
      <c r="E70" s="29"/>
      <c r="F70" s="29">
        <v>82</v>
      </c>
      <c r="G70" s="31">
        <v>93.32</v>
      </c>
      <c r="H70" s="29">
        <v>52</v>
      </c>
      <c r="I70" s="29">
        <v>283769</v>
      </c>
    </row>
    <row r="71" spans="1:9" s="28" customFormat="1" ht="12" customHeight="1">
      <c r="A71" s="343" t="s">
        <v>796</v>
      </c>
      <c r="B71" s="343"/>
      <c r="C71" s="29">
        <v>2383.282592862345</v>
      </c>
      <c r="D71" s="29">
        <v>5258.500400000001</v>
      </c>
      <c r="E71" s="29"/>
      <c r="F71" s="29">
        <v>95</v>
      </c>
      <c r="G71" s="31">
        <v>72.27</v>
      </c>
      <c r="H71" s="29">
        <v>38</v>
      </c>
      <c r="I71" s="29">
        <v>612672</v>
      </c>
    </row>
    <row r="72" spans="1:9" s="28" customFormat="1" ht="12" customHeight="1">
      <c r="A72" s="343" t="s">
        <v>89</v>
      </c>
      <c r="B72" s="343"/>
      <c r="C72" s="29">
        <v>2503.4184615384615</v>
      </c>
      <c r="D72" s="29">
        <v>3822.1441764705896</v>
      </c>
      <c r="E72" s="29"/>
      <c r="F72" s="29">
        <v>95</v>
      </c>
      <c r="G72" s="31">
        <v>79.45</v>
      </c>
      <c r="H72" s="29">
        <v>43</v>
      </c>
      <c r="I72" s="29">
        <v>44153</v>
      </c>
    </row>
    <row r="73" spans="1:9" s="28" customFormat="1" ht="12" customHeight="1">
      <c r="A73" s="343" t="s">
        <v>90</v>
      </c>
      <c r="B73" s="343"/>
      <c r="C73" s="29">
        <v>2826.545833333333</v>
      </c>
      <c r="D73" s="29">
        <v>2071.345079207921</v>
      </c>
      <c r="E73" s="29"/>
      <c r="F73" s="29">
        <v>95</v>
      </c>
      <c r="G73" s="31">
        <v>71.99</v>
      </c>
      <c r="H73" s="29">
        <v>38</v>
      </c>
      <c r="I73" s="29">
        <v>723282</v>
      </c>
    </row>
    <row r="74" spans="1:9" s="28" customFormat="1" ht="12" customHeight="1">
      <c r="A74" s="343" t="s">
        <v>91</v>
      </c>
      <c r="B74" s="343"/>
      <c r="C74" s="29">
        <v>2768.6700336700337</v>
      </c>
      <c r="D74" s="29">
        <v>3928.9210130718957</v>
      </c>
      <c r="E74" s="29"/>
      <c r="F74" s="29">
        <v>100</v>
      </c>
      <c r="G74" s="31">
        <v>70.51</v>
      </c>
      <c r="H74" s="29">
        <v>37</v>
      </c>
      <c r="I74" s="29">
        <v>155335</v>
      </c>
    </row>
    <row r="75" spans="1:9" s="28" customFormat="1" ht="12" customHeight="1">
      <c r="A75" s="343" t="s">
        <v>797</v>
      </c>
      <c r="B75" s="343"/>
      <c r="C75" s="29">
        <v>3468.383257030739</v>
      </c>
      <c r="D75" s="29">
        <v>5894.319008480104</v>
      </c>
      <c r="E75" s="29"/>
      <c r="F75" s="29">
        <v>85</v>
      </c>
      <c r="G75" s="31">
        <v>95.97</v>
      </c>
      <c r="H75" s="29">
        <v>54</v>
      </c>
      <c r="I75" s="29">
        <v>25379</v>
      </c>
    </row>
    <row r="76" spans="1:9" s="28" customFormat="1" ht="12" customHeight="1">
      <c r="A76" s="343" t="s">
        <v>94</v>
      </c>
      <c r="B76" s="343"/>
      <c r="C76" s="29">
        <v>2788.205007824726</v>
      </c>
      <c r="D76" s="29">
        <v>1322.6021193092622</v>
      </c>
      <c r="E76" s="29"/>
      <c r="F76" s="29">
        <v>100</v>
      </c>
      <c r="G76" s="31">
        <v>72</v>
      </c>
      <c r="H76" s="29">
        <v>38</v>
      </c>
      <c r="I76" s="29">
        <v>558409</v>
      </c>
    </row>
    <row r="77" spans="1:9" s="28" customFormat="1" ht="12" customHeight="1">
      <c r="A77" s="343" t="s">
        <v>96</v>
      </c>
      <c r="B77" s="343"/>
      <c r="C77" s="29">
        <v>7886.6</v>
      </c>
      <c r="D77" s="29">
        <v>-447.8510890704003</v>
      </c>
      <c r="E77" s="29"/>
      <c r="F77" s="29">
        <v>59</v>
      </c>
      <c r="G77" s="31">
        <v>171.51</v>
      </c>
      <c r="H77" s="29">
        <v>70</v>
      </c>
      <c r="I77" s="29">
        <v>-3327677</v>
      </c>
    </row>
    <row r="78" spans="1:9" s="28" customFormat="1" ht="12" customHeight="1">
      <c r="A78" s="343" t="s">
        <v>98</v>
      </c>
      <c r="B78" s="343"/>
      <c r="C78" s="29">
        <v>4536.377701934016</v>
      </c>
      <c r="D78" s="29">
        <v>5943.918824188129</v>
      </c>
      <c r="E78" s="29"/>
      <c r="F78" s="29">
        <v>62</v>
      </c>
      <c r="G78" s="31">
        <v>140.45</v>
      </c>
      <c r="H78" s="29">
        <v>70</v>
      </c>
      <c r="I78" s="29">
        <v>-372229</v>
      </c>
    </row>
    <row r="79" spans="1:9" s="28" customFormat="1" ht="12" customHeight="1">
      <c r="A79" s="343" t="s">
        <v>100</v>
      </c>
      <c r="B79" s="343"/>
      <c r="C79" s="29">
        <v>3495.688559322034</v>
      </c>
      <c r="D79" s="29">
        <v>3482.6004089979574</v>
      </c>
      <c r="E79" s="29"/>
      <c r="F79" s="29">
        <v>90</v>
      </c>
      <c r="G79" s="31">
        <v>86.39</v>
      </c>
      <c r="H79" s="29">
        <v>48</v>
      </c>
      <c r="I79" s="29">
        <v>22825</v>
      </c>
    </row>
    <row r="80" spans="1:9" s="28" customFormat="1" ht="12" customHeight="1">
      <c r="A80" s="343" t="s">
        <v>101</v>
      </c>
      <c r="B80" s="343"/>
      <c r="C80" s="29">
        <v>2851.152610441767</v>
      </c>
      <c r="D80" s="29">
        <v>8272.580080536913</v>
      </c>
      <c r="E80" s="29"/>
      <c r="F80" s="29">
        <v>95</v>
      </c>
      <c r="G80" s="31">
        <v>83.18</v>
      </c>
      <c r="H80" s="29">
        <v>45</v>
      </c>
      <c r="I80" s="29">
        <v>59902</v>
      </c>
    </row>
    <row r="81" spans="1:9" s="28" customFormat="1" ht="12" customHeight="1">
      <c r="A81" s="343" t="s">
        <v>102</v>
      </c>
      <c r="B81" s="343"/>
      <c r="C81" s="29">
        <v>14685.160714285714</v>
      </c>
      <c r="D81" s="29">
        <v>-14793.079830508474</v>
      </c>
      <c r="E81" s="29"/>
      <c r="F81" s="29">
        <v>53</v>
      </c>
      <c r="G81" s="31">
        <v>413.99</v>
      </c>
      <c r="H81" s="29">
        <v>70</v>
      </c>
      <c r="I81" s="29">
        <v>-8119043</v>
      </c>
    </row>
    <row r="82" spans="1:9" s="28" customFormat="1" ht="12" customHeight="1">
      <c r="A82" s="343" t="s">
        <v>105</v>
      </c>
      <c r="B82" s="343"/>
      <c r="C82" s="29">
        <v>2679.4474576271186</v>
      </c>
      <c r="D82" s="29">
        <v>5683.44237103644</v>
      </c>
      <c r="E82" s="29"/>
      <c r="F82" s="29">
        <v>80</v>
      </c>
      <c r="G82" s="31">
        <v>90.86</v>
      </c>
      <c r="H82" s="29">
        <v>51</v>
      </c>
      <c r="I82" s="29">
        <v>79203</v>
      </c>
    </row>
    <row r="83" spans="1:9" s="28" customFormat="1" ht="12" customHeight="1">
      <c r="A83" s="343" t="s">
        <v>106</v>
      </c>
      <c r="B83" s="343"/>
      <c r="C83" s="29">
        <v>2657.471817900279</v>
      </c>
      <c r="D83" s="29">
        <v>3886.568204219929</v>
      </c>
      <c r="E83" s="29"/>
      <c r="F83" s="29">
        <v>95</v>
      </c>
      <c r="G83" s="31">
        <v>74.58</v>
      </c>
      <c r="H83" s="29">
        <v>40</v>
      </c>
      <c r="I83" s="29">
        <v>3110520</v>
      </c>
    </row>
    <row r="84" spans="1:9" s="28" customFormat="1" ht="12" customHeight="1">
      <c r="A84" s="343" t="s">
        <v>110</v>
      </c>
      <c r="B84" s="343"/>
      <c r="C84" s="29">
        <v>2690.308270676692</v>
      </c>
      <c r="D84" s="29">
        <v>4369.917222998138</v>
      </c>
      <c r="E84" s="29"/>
      <c r="F84" s="29">
        <v>85</v>
      </c>
      <c r="G84" s="31">
        <v>87.48</v>
      </c>
      <c r="H84" s="29">
        <v>48</v>
      </c>
      <c r="I84" s="29">
        <v>550315</v>
      </c>
    </row>
    <row r="85" spans="1:9" s="28" customFormat="1" ht="12" customHeight="1">
      <c r="A85" s="343" t="s">
        <v>798</v>
      </c>
      <c r="B85" s="343"/>
      <c r="C85" s="29">
        <v>7044.06408839779</v>
      </c>
      <c r="D85" s="29">
        <v>5650.095531049254</v>
      </c>
      <c r="E85" s="29"/>
      <c r="F85" s="29">
        <v>65</v>
      </c>
      <c r="G85" s="31">
        <v>153.48</v>
      </c>
      <c r="H85" s="29">
        <v>70</v>
      </c>
      <c r="I85" s="29">
        <v>-3812625</v>
      </c>
    </row>
    <row r="86" spans="1:9" s="28" customFormat="1" ht="12" customHeight="1">
      <c r="A86" s="343" t="s">
        <v>799</v>
      </c>
      <c r="B86" s="343"/>
      <c r="C86" s="29">
        <v>4437.377971858321</v>
      </c>
      <c r="D86" s="29">
        <v>4284.456097560976</v>
      </c>
      <c r="E86" s="29"/>
      <c r="F86" s="29">
        <v>75</v>
      </c>
      <c r="G86" s="31">
        <v>119.92</v>
      </c>
      <c r="H86" s="29">
        <v>70</v>
      </c>
      <c r="I86" s="29">
        <v>-509686</v>
      </c>
    </row>
    <row r="87" spans="1:9" s="28" customFormat="1" ht="12" customHeight="1">
      <c r="A87" s="343" t="s">
        <v>116</v>
      </c>
      <c r="B87" s="343"/>
      <c r="C87" s="29">
        <v>4168.984144960363</v>
      </c>
      <c r="D87" s="29">
        <v>-637.5851666666664</v>
      </c>
      <c r="E87" s="29"/>
      <c r="F87" s="29">
        <v>80</v>
      </c>
      <c r="G87" s="31">
        <v>95.51</v>
      </c>
      <c r="H87" s="29">
        <v>54</v>
      </c>
      <c r="I87" s="29">
        <v>-25526</v>
      </c>
    </row>
    <row r="88" spans="1:9" s="28" customFormat="1" ht="12" customHeight="1">
      <c r="A88" s="343" t="s">
        <v>800</v>
      </c>
      <c r="B88" s="343"/>
      <c r="C88" s="29">
        <v>4238.6605080831405</v>
      </c>
      <c r="D88" s="29">
        <v>924.1286550151983</v>
      </c>
      <c r="E88" s="29"/>
      <c r="F88" s="29">
        <v>65</v>
      </c>
      <c r="G88" s="31">
        <v>126.27</v>
      </c>
      <c r="H88" s="29">
        <v>70</v>
      </c>
      <c r="I88" s="29">
        <v>-482302</v>
      </c>
    </row>
    <row r="89" spans="1:9" s="28" customFormat="1" ht="12" customHeight="1">
      <c r="A89" s="343" t="s">
        <v>118</v>
      </c>
      <c r="B89" s="343"/>
      <c r="C89" s="29">
        <v>2555.1801470588234</v>
      </c>
      <c r="D89" s="29">
        <v>5127.982200357783</v>
      </c>
      <c r="E89" s="29"/>
      <c r="F89" s="29">
        <v>90</v>
      </c>
      <c r="G89" s="31">
        <v>72.79</v>
      </c>
      <c r="H89" s="29">
        <v>39</v>
      </c>
      <c r="I89" s="29">
        <v>370043</v>
      </c>
    </row>
    <row r="90" spans="1:9" s="28" customFormat="1" ht="12" customHeight="1">
      <c r="A90" s="343" t="s">
        <v>119</v>
      </c>
      <c r="B90" s="343"/>
      <c r="C90" s="29">
        <v>5656.663366336634</v>
      </c>
      <c r="D90" s="29">
        <v>4168.476812977098</v>
      </c>
      <c r="E90" s="29"/>
      <c r="F90" s="29">
        <v>75</v>
      </c>
      <c r="G90" s="31">
        <v>127.26</v>
      </c>
      <c r="H90" s="29">
        <v>70</v>
      </c>
      <c r="I90" s="29">
        <v>-197588</v>
      </c>
    </row>
    <row r="91" spans="1:9" s="28" customFormat="1" ht="12" customHeight="1">
      <c r="A91" s="343" t="s">
        <v>801</v>
      </c>
      <c r="B91" s="343"/>
      <c r="C91" s="29">
        <v>3760.0635559131133</v>
      </c>
      <c r="D91" s="29">
        <v>3853.93694596711</v>
      </c>
      <c r="E91" s="29"/>
      <c r="F91" s="29">
        <v>80</v>
      </c>
      <c r="G91" s="31">
        <v>99.97</v>
      </c>
      <c r="H91" s="29">
        <v>57</v>
      </c>
      <c r="I91" s="29">
        <v>16142</v>
      </c>
    </row>
    <row r="92" spans="1:9" s="28" customFormat="1" ht="12" customHeight="1">
      <c r="A92" s="343" t="s">
        <v>122</v>
      </c>
      <c r="B92" s="343"/>
      <c r="C92" s="29">
        <v>2820.4744525547444</v>
      </c>
      <c r="D92" s="29">
        <v>3122.867411367473</v>
      </c>
      <c r="E92" s="29"/>
      <c r="F92" s="29">
        <v>90</v>
      </c>
      <c r="G92" s="31">
        <v>83.5</v>
      </c>
      <c r="H92" s="29">
        <v>46</v>
      </c>
      <c r="I92" s="29">
        <v>247276</v>
      </c>
    </row>
    <row r="93" spans="1:9" s="28" customFormat="1" ht="12" customHeight="1">
      <c r="A93" s="343" t="s">
        <v>124</v>
      </c>
      <c r="B93" s="343"/>
      <c r="C93" s="29">
        <v>5627.912186265767</v>
      </c>
      <c r="D93" s="29">
        <v>9255.0478455425</v>
      </c>
      <c r="E93" s="30"/>
      <c r="F93" s="29">
        <v>80</v>
      </c>
      <c r="G93" s="31">
        <v>129.15</v>
      </c>
      <c r="H93" s="29">
        <v>70</v>
      </c>
      <c r="I93" s="29">
        <v>-22986336</v>
      </c>
    </row>
    <row r="94" spans="1:9" s="28" customFormat="1" ht="12" customHeight="1">
      <c r="A94" s="343" t="s">
        <v>125</v>
      </c>
      <c r="B94" s="343"/>
      <c r="C94" s="29">
        <v>3837.5582944703533</v>
      </c>
      <c r="D94" s="29">
        <v>392.4582321899757</v>
      </c>
      <c r="E94" s="29"/>
      <c r="F94" s="29">
        <v>75</v>
      </c>
      <c r="G94" s="31">
        <v>97.04</v>
      </c>
      <c r="H94" s="29">
        <v>55</v>
      </c>
      <c r="I94" s="29">
        <v>0</v>
      </c>
    </row>
    <row r="95" spans="1:9" s="28" customFormat="1" ht="12" customHeight="1">
      <c r="A95" s="343" t="s">
        <v>802</v>
      </c>
      <c r="B95" s="343"/>
      <c r="C95" s="29">
        <v>11070.49527559055</v>
      </c>
      <c r="D95" s="29">
        <v>-1943.5737682271688</v>
      </c>
      <c r="E95" s="29"/>
      <c r="F95" s="29">
        <v>65</v>
      </c>
      <c r="G95" s="31">
        <v>264.09</v>
      </c>
      <c r="H95" s="29">
        <v>70</v>
      </c>
      <c r="I95" s="29">
        <v>-5153744</v>
      </c>
    </row>
    <row r="96" spans="1:9" s="28" customFormat="1" ht="12" customHeight="1">
      <c r="A96" s="343" t="s">
        <v>127</v>
      </c>
      <c r="B96" s="343"/>
      <c r="C96" s="29">
        <v>4422.234608985025</v>
      </c>
      <c r="D96" s="29">
        <v>3976.6002847571185</v>
      </c>
      <c r="E96" s="29"/>
      <c r="F96" s="29">
        <v>85</v>
      </c>
      <c r="G96" s="31">
        <v>103.08</v>
      </c>
      <c r="H96" s="29">
        <v>59</v>
      </c>
      <c r="I96" s="29">
        <v>0</v>
      </c>
    </row>
    <row r="97" spans="1:9" s="28" customFormat="1" ht="12" customHeight="1">
      <c r="A97" s="343" t="s">
        <v>128</v>
      </c>
      <c r="B97" s="343"/>
      <c r="C97" s="29">
        <v>4637.434711554176</v>
      </c>
      <c r="D97" s="29">
        <v>5479.693185753962</v>
      </c>
      <c r="E97" s="29"/>
      <c r="F97" s="29">
        <v>80</v>
      </c>
      <c r="G97" s="31">
        <v>123.45</v>
      </c>
      <c r="H97" s="29">
        <v>70</v>
      </c>
      <c r="I97" s="29">
        <v>-662845</v>
      </c>
    </row>
    <row r="98" spans="1:9" s="28" customFormat="1" ht="12" customHeight="1">
      <c r="A98" s="343" t="s">
        <v>129</v>
      </c>
      <c r="B98" s="343"/>
      <c r="C98" s="29">
        <v>2644.2884344146687</v>
      </c>
      <c r="D98" s="29">
        <v>3277.724341463416</v>
      </c>
      <c r="E98" s="29"/>
      <c r="F98" s="29">
        <v>85</v>
      </c>
      <c r="G98" s="31">
        <v>83.54</v>
      </c>
      <c r="H98" s="29">
        <v>46</v>
      </c>
      <c r="I98" s="29">
        <v>179014</v>
      </c>
    </row>
    <row r="99" spans="1:9" s="28" customFormat="1" ht="12" customHeight="1">
      <c r="A99" s="343" t="s">
        <v>130</v>
      </c>
      <c r="B99" s="343"/>
      <c r="C99" s="29">
        <v>3854.597469810236</v>
      </c>
      <c r="D99" s="29">
        <v>1866.3677796514899</v>
      </c>
      <c r="E99" s="29"/>
      <c r="F99" s="29">
        <v>75</v>
      </c>
      <c r="G99" s="31">
        <v>106.31</v>
      </c>
      <c r="H99" s="29">
        <v>61</v>
      </c>
      <c r="I99" s="29">
        <v>0</v>
      </c>
    </row>
    <row r="100" spans="1:9" s="28" customFormat="1" ht="12" customHeight="1">
      <c r="A100" s="343" t="s">
        <v>803</v>
      </c>
      <c r="B100" s="343"/>
      <c r="C100" s="29">
        <v>5456.993883792049</v>
      </c>
      <c r="D100" s="29">
        <v>3066.963628185906</v>
      </c>
      <c r="E100" s="29"/>
      <c r="F100" s="29">
        <v>60</v>
      </c>
      <c r="G100" s="31">
        <v>128.49</v>
      </c>
      <c r="H100" s="29">
        <v>70</v>
      </c>
      <c r="I100" s="29">
        <v>-860879</v>
      </c>
    </row>
    <row r="101" spans="1:9" s="28" customFormat="1" ht="12" customHeight="1">
      <c r="A101" s="343" t="s">
        <v>132</v>
      </c>
      <c r="B101" s="343"/>
      <c r="C101" s="29">
        <v>2709.2456747404844</v>
      </c>
      <c r="D101" s="29">
        <v>5892.429250814332</v>
      </c>
      <c r="E101" s="29"/>
      <c r="F101" s="29">
        <v>100</v>
      </c>
      <c r="G101" s="31">
        <v>67.78</v>
      </c>
      <c r="H101" s="29">
        <v>35</v>
      </c>
      <c r="I101" s="29">
        <v>318929</v>
      </c>
    </row>
    <row r="102" spans="1:9" s="28" customFormat="1" ht="12" customHeight="1">
      <c r="A102" s="343" t="s">
        <v>622</v>
      </c>
      <c r="B102" s="343"/>
      <c r="C102" s="29">
        <v>2466.1434878587197</v>
      </c>
      <c r="D102" s="29">
        <v>1396.388699804645</v>
      </c>
      <c r="E102" s="29"/>
      <c r="F102" s="29">
        <v>90</v>
      </c>
      <c r="G102" s="31">
        <v>76.2</v>
      </c>
      <c r="H102" s="29">
        <v>41</v>
      </c>
      <c r="I102" s="29">
        <v>1923754</v>
      </c>
    </row>
    <row r="103" spans="1:9" s="28" customFormat="1" ht="12" customHeight="1">
      <c r="A103" s="343" t="s">
        <v>133</v>
      </c>
      <c r="B103" s="343"/>
      <c r="C103" s="29">
        <v>3328.7892376681616</v>
      </c>
      <c r="D103" s="29">
        <v>-1184.14643575419</v>
      </c>
      <c r="E103" s="29"/>
      <c r="F103" s="29">
        <v>75</v>
      </c>
      <c r="G103" s="31">
        <v>92.68</v>
      </c>
      <c r="H103" s="29">
        <v>52</v>
      </c>
      <c r="I103" s="29">
        <v>-35883</v>
      </c>
    </row>
    <row r="104" spans="1:9" s="28" customFormat="1" ht="12" customHeight="1">
      <c r="A104" s="343" t="s">
        <v>134</v>
      </c>
      <c r="B104" s="343"/>
      <c r="C104" s="29">
        <v>8371.913719943423</v>
      </c>
      <c r="D104" s="29">
        <v>11012.184637482898</v>
      </c>
      <c r="E104" s="29"/>
      <c r="F104" s="29">
        <v>80</v>
      </c>
      <c r="G104" s="31">
        <v>157.76</v>
      </c>
      <c r="H104" s="29">
        <v>70</v>
      </c>
      <c r="I104" s="29">
        <v>-457649</v>
      </c>
    </row>
    <row r="105" spans="1:9" s="28" customFormat="1" ht="12" customHeight="1">
      <c r="A105" s="343" t="s">
        <v>135</v>
      </c>
      <c r="B105" s="343"/>
      <c r="C105" s="29">
        <v>4730.043838862559</v>
      </c>
      <c r="D105" s="29">
        <v>2711.450679380213</v>
      </c>
      <c r="E105" s="29"/>
      <c r="F105" s="29">
        <v>75</v>
      </c>
      <c r="G105" s="31">
        <v>118.86</v>
      </c>
      <c r="H105" s="29">
        <v>69</v>
      </c>
      <c r="I105" s="29">
        <v>-192970</v>
      </c>
    </row>
    <row r="106" spans="1:9" s="28" customFormat="1" ht="12" customHeight="1">
      <c r="A106" s="343" t="s">
        <v>136</v>
      </c>
      <c r="B106" s="343"/>
      <c r="C106" s="29">
        <v>3706.4119402985075</v>
      </c>
      <c r="D106" s="29">
        <v>2351.121676646707</v>
      </c>
      <c r="E106" s="29"/>
      <c r="F106" s="29">
        <v>90</v>
      </c>
      <c r="G106" s="31">
        <v>93.17</v>
      </c>
      <c r="H106" s="29">
        <v>52</v>
      </c>
      <c r="I106" s="29">
        <v>0</v>
      </c>
    </row>
    <row r="107" spans="1:9" s="28" customFormat="1" ht="12" customHeight="1">
      <c r="A107" s="343" t="s">
        <v>137</v>
      </c>
      <c r="B107" s="343"/>
      <c r="C107" s="29">
        <v>2790.936117936118</v>
      </c>
      <c r="D107" s="29">
        <v>2352.0679365079363</v>
      </c>
      <c r="E107" s="29"/>
      <c r="F107" s="29">
        <v>100</v>
      </c>
      <c r="G107" s="31">
        <v>72.66</v>
      </c>
      <c r="H107" s="29">
        <v>38</v>
      </c>
      <c r="I107" s="29">
        <v>559319</v>
      </c>
    </row>
    <row r="108" spans="1:9" s="28" customFormat="1" ht="12" customHeight="1">
      <c r="A108" s="343" t="s">
        <v>138</v>
      </c>
      <c r="B108" s="343"/>
      <c r="C108" s="29">
        <v>4266.305923344948</v>
      </c>
      <c r="D108" s="29">
        <v>4047.1392744695413</v>
      </c>
      <c r="E108" s="29"/>
      <c r="F108" s="29">
        <v>75</v>
      </c>
      <c r="G108" s="31">
        <v>111.6</v>
      </c>
      <c r="H108" s="29">
        <v>64</v>
      </c>
      <c r="I108" s="29">
        <v>-2434</v>
      </c>
    </row>
    <row r="109" spans="1:9" s="28" customFormat="1" ht="12" customHeight="1">
      <c r="A109" s="343" t="s">
        <v>139</v>
      </c>
      <c r="B109" s="343"/>
      <c r="C109" s="29">
        <v>7662.297713845363</v>
      </c>
      <c r="D109" s="29">
        <v>1562.8015849430412</v>
      </c>
      <c r="E109" s="29"/>
      <c r="F109" s="29">
        <v>60</v>
      </c>
      <c r="G109" s="31">
        <v>169.84</v>
      </c>
      <c r="H109" s="29">
        <v>70</v>
      </c>
      <c r="I109" s="29">
        <v>-3829449</v>
      </c>
    </row>
    <row r="110" spans="1:9" s="28" customFormat="1" ht="12" customHeight="1">
      <c r="A110" s="343" t="s">
        <v>140</v>
      </c>
      <c r="B110" s="343"/>
      <c r="C110" s="29">
        <v>3016.937915742794</v>
      </c>
      <c r="D110" s="29">
        <v>1963.308424731183</v>
      </c>
      <c r="E110" s="29"/>
      <c r="F110" s="29">
        <v>80</v>
      </c>
      <c r="G110" s="31">
        <v>106.7</v>
      </c>
      <c r="H110" s="29">
        <v>61</v>
      </c>
      <c r="I110" s="29">
        <v>39058</v>
      </c>
    </row>
    <row r="111" spans="1:9" s="28" customFormat="1" ht="12" customHeight="1">
      <c r="A111" s="343" t="s">
        <v>141</v>
      </c>
      <c r="B111" s="343"/>
      <c r="C111" s="29">
        <v>2714.3225806451615</v>
      </c>
      <c r="D111" s="29">
        <v>2870.9622361809043</v>
      </c>
      <c r="E111" s="29"/>
      <c r="F111" s="29">
        <v>90</v>
      </c>
      <c r="G111" s="31">
        <v>79.09</v>
      </c>
      <c r="H111" s="29">
        <v>43</v>
      </c>
      <c r="I111" s="29">
        <v>116847</v>
      </c>
    </row>
    <row r="112" spans="1:9" s="28" customFormat="1" ht="12" customHeight="1">
      <c r="A112" s="343" t="s">
        <v>142</v>
      </c>
      <c r="B112" s="343"/>
      <c r="C112" s="29">
        <v>5592.149843260188</v>
      </c>
      <c r="D112" s="29">
        <v>-698.5646210720887</v>
      </c>
      <c r="E112" s="29"/>
      <c r="F112" s="29">
        <v>58</v>
      </c>
      <c r="G112" s="31">
        <v>148.75</v>
      </c>
      <c r="H112" s="29">
        <v>70</v>
      </c>
      <c r="I112" s="29">
        <v>-970995</v>
      </c>
    </row>
    <row r="113" spans="1:9" s="28" customFormat="1" ht="12" customHeight="1">
      <c r="A113" s="343" t="s">
        <v>143</v>
      </c>
      <c r="B113" s="343"/>
      <c r="C113" s="29">
        <v>2960.2854122621566</v>
      </c>
      <c r="D113" s="29">
        <v>4123.352792479108</v>
      </c>
      <c r="E113" s="29"/>
      <c r="F113" s="29">
        <v>95</v>
      </c>
      <c r="G113" s="31">
        <v>79.79</v>
      </c>
      <c r="H113" s="29">
        <v>43</v>
      </c>
      <c r="I113" s="29">
        <v>204982</v>
      </c>
    </row>
    <row r="114" spans="1:9" s="28" customFormat="1" ht="12" customHeight="1">
      <c r="A114" s="343" t="s">
        <v>145</v>
      </c>
      <c r="B114" s="343"/>
      <c r="C114" s="29">
        <v>2809.8383458646617</v>
      </c>
      <c r="D114" s="29">
        <v>606.0761723700889</v>
      </c>
      <c r="E114" s="293" t="s">
        <v>303</v>
      </c>
      <c r="F114" s="29">
        <v>80</v>
      </c>
      <c r="G114" s="31">
        <v>89.85</v>
      </c>
      <c r="H114" s="29">
        <v>50</v>
      </c>
      <c r="I114" s="29">
        <v>25214</v>
      </c>
    </row>
    <row r="115" spans="1:9" s="28" customFormat="1" ht="12" customHeight="1">
      <c r="A115" s="343" t="s">
        <v>146</v>
      </c>
      <c r="B115" s="343"/>
      <c r="C115" s="29">
        <v>3827.081982399259</v>
      </c>
      <c r="D115" s="29">
        <v>3247.5832471655335</v>
      </c>
      <c r="E115" s="29"/>
      <c r="F115" s="29">
        <v>75</v>
      </c>
      <c r="G115" s="31">
        <v>110.33</v>
      </c>
      <c r="H115" s="29">
        <v>64</v>
      </c>
      <c r="I115" s="29">
        <v>-74351</v>
      </c>
    </row>
    <row r="116" spans="1:9" s="28" customFormat="1" ht="12" customHeight="1">
      <c r="A116" s="343" t="s">
        <v>147</v>
      </c>
      <c r="B116" s="343"/>
      <c r="C116" s="29">
        <v>2048.654970760234</v>
      </c>
      <c r="D116" s="29">
        <v>1094.075454545454</v>
      </c>
      <c r="E116" s="29"/>
      <c r="F116" s="29">
        <v>90</v>
      </c>
      <c r="G116" s="31">
        <v>67.39</v>
      </c>
      <c r="H116" s="29">
        <v>35</v>
      </c>
      <c r="I116" s="29">
        <v>506603</v>
      </c>
    </row>
    <row r="117" spans="1:9" s="28" customFormat="1" ht="12" customHeight="1">
      <c r="A117" s="343" t="s">
        <v>804</v>
      </c>
      <c r="B117" s="343"/>
      <c r="C117" s="29">
        <v>5157.145610278372</v>
      </c>
      <c r="D117" s="29">
        <v>1234.8318983402485</v>
      </c>
      <c r="E117" s="29"/>
      <c r="F117" s="29">
        <v>64</v>
      </c>
      <c r="G117" s="31">
        <v>132.67</v>
      </c>
      <c r="H117" s="29">
        <v>70</v>
      </c>
      <c r="I117" s="29">
        <v>-609005</v>
      </c>
    </row>
    <row r="118" spans="1:9" s="28" customFormat="1" ht="12" customHeight="1">
      <c r="A118" s="343" t="s">
        <v>151</v>
      </c>
      <c r="B118" s="343"/>
      <c r="C118" s="29">
        <v>2426.2425823280078</v>
      </c>
      <c r="D118" s="29">
        <v>516.7327157277758</v>
      </c>
      <c r="E118" s="29"/>
      <c r="F118" s="29">
        <v>85</v>
      </c>
      <c r="G118" s="31">
        <v>83.53</v>
      </c>
      <c r="H118" s="29">
        <v>46</v>
      </c>
      <c r="I118" s="29">
        <v>907940</v>
      </c>
    </row>
    <row r="119" spans="1:9" s="28" customFormat="1" ht="12" customHeight="1">
      <c r="A119" s="343" t="s">
        <v>805</v>
      </c>
      <c r="B119" s="343"/>
      <c r="C119" s="29">
        <v>4328.117747440273</v>
      </c>
      <c r="D119" s="29">
        <v>7533.850705679862</v>
      </c>
      <c r="E119" s="29"/>
      <c r="F119" s="29">
        <v>80</v>
      </c>
      <c r="G119" s="31">
        <v>106.13</v>
      </c>
      <c r="H119" s="29">
        <v>61</v>
      </c>
      <c r="I119" s="29">
        <v>-70933</v>
      </c>
    </row>
    <row r="120" spans="1:9" s="28" customFormat="1" ht="12" customHeight="1">
      <c r="A120" s="343" t="s">
        <v>806</v>
      </c>
      <c r="B120" s="343"/>
      <c r="C120" s="29">
        <v>4208.679043743642</v>
      </c>
      <c r="D120" s="29">
        <v>2444.067027027027</v>
      </c>
      <c r="E120" s="29"/>
      <c r="F120" s="29">
        <v>70</v>
      </c>
      <c r="G120" s="31">
        <v>114.63</v>
      </c>
      <c r="H120" s="29">
        <v>66</v>
      </c>
      <c r="I120" s="29">
        <v>-280054</v>
      </c>
    </row>
    <row r="121" spans="1:9" s="28" customFormat="1" ht="12" customHeight="1">
      <c r="A121" s="349" t="s">
        <v>155</v>
      </c>
      <c r="B121" s="349"/>
      <c r="C121" s="37">
        <v>8584.827586206897</v>
      </c>
      <c r="D121" s="37">
        <v>12649.32997354497</v>
      </c>
      <c r="E121" s="37"/>
      <c r="F121" s="37">
        <v>70</v>
      </c>
      <c r="G121" s="39">
        <v>180.43</v>
      </c>
      <c r="H121" s="37">
        <v>70</v>
      </c>
      <c r="I121" s="37">
        <v>-434638</v>
      </c>
    </row>
    <row r="122" spans="1:9" s="28" customFormat="1" ht="12" customHeight="1">
      <c r="A122" s="34"/>
      <c r="B122" s="34"/>
      <c r="C122" s="34"/>
      <c r="D122" s="34"/>
      <c r="E122" s="34"/>
      <c r="F122" s="46"/>
      <c r="G122" s="46"/>
      <c r="H122" s="34"/>
      <c r="I122" s="34"/>
    </row>
    <row r="123" spans="1:9" s="28" customFormat="1" ht="12" customHeight="1">
      <c r="A123" s="342" t="s">
        <v>157</v>
      </c>
      <c r="B123" s="342"/>
      <c r="C123" s="25">
        <v>3238.7700466513797</v>
      </c>
      <c r="D123" s="25">
        <v>3945.049409836066</v>
      </c>
      <c r="E123" s="25"/>
      <c r="F123" s="27" t="s">
        <v>19</v>
      </c>
      <c r="G123" s="27" t="s">
        <v>19</v>
      </c>
      <c r="H123" s="25" t="s">
        <v>19</v>
      </c>
      <c r="I123" s="25">
        <f>SUM(I124:I150)</f>
        <v>8707712</v>
      </c>
    </row>
    <row r="124" spans="1:9" s="28" customFormat="1" ht="12" customHeight="1">
      <c r="A124" s="343" t="s">
        <v>158</v>
      </c>
      <c r="B124" s="343"/>
      <c r="C124" s="29">
        <v>5049.75935828877</v>
      </c>
      <c r="D124" s="29">
        <v>2347.1157892797933</v>
      </c>
      <c r="E124" s="29"/>
      <c r="F124" s="29">
        <v>70</v>
      </c>
      <c r="G124" s="31">
        <v>123.36</v>
      </c>
      <c r="H124" s="29">
        <v>70</v>
      </c>
      <c r="I124" s="29">
        <v>-1225501</v>
      </c>
    </row>
    <row r="125" spans="1:9" s="28" customFormat="1" ht="12" customHeight="1">
      <c r="A125" s="343" t="s">
        <v>160</v>
      </c>
      <c r="B125" s="343"/>
      <c r="C125" s="29">
        <v>2869.4093264248704</v>
      </c>
      <c r="D125" s="29">
        <v>26104.160421052635</v>
      </c>
      <c r="E125" s="29"/>
      <c r="F125" s="29">
        <v>100</v>
      </c>
      <c r="G125" s="31">
        <v>62.03</v>
      </c>
      <c r="H125" s="29">
        <v>31</v>
      </c>
      <c r="I125" s="29">
        <v>201969</v>
      </c>
    </row>
    <row r="126" spans="1:9" s="28" customFormat="1" ht="12" customHeight="1">
      <c r="A126" s="343" t="s">
        <v>161</v>
      </c>
      <c r="B126" s="343"/>
      <c r="C126" s="29">
        <v>4342.686907020873</v>
      </c>
      <c r="D126" s="29">
        <v>6365.252485659659</v>
      </c>
      <c r="E126" s="29"/>
      <c r="F126" s="29">
        <v>80</v>
      </c>
      <c r="G126" s="31">
        <v>108.66</v>
      </c>
      <c r="H126" s="29">
        <v>62</v>
      </c>
      <c r="I126" s="29">
        <v>-62202</v>
      </c>
    </row>
    <row r="127" spans="1:9" s="28" customFormat="1" ht="12" customHeight="1">
      <c r="A127" s="343" t="s">
        <v>162</v>
      </c>
      <c r="B127" s="343"/>
      <c r="C127" s="29">
        <v>4527.26193118757</v>
      </c>
      <c r="D127" s="29">
        <v>4957.812916666667</v>
      </c>
      <c r="E127" s="29"/>
      <c r="F127" s="29">
        <v>80</v>
      </c>
      <c r="G127" s="31">
        <v>106.6</v>
      </c>
      <c r="H127" s="29">
        <v>61</v>
      </c>
      <c r="I127" s="29">
        <v>-186637</v>
      </c>
    </row>
    <row r="128" spans="1:9" s="28" customFormat="1" ht="12" customHeight="1">
      <c r="A128" s="343" t="s">
        <v>624</v>
      </c>
      <c r="B128" s="343"/>
      <c r="C128" s="29">
        <v>2595.234494477485</v>
      </c>
      <c r="D128" s="29">
        <v>4014.9557056798617</v>
      </c>
      <c r="E128" s="29"/>
      <c r="F128" s="29">
        <v>90</v>
      </c>
      <c r="G128" s="31">
        <v>65.49</v>
      </c>
      <c r="H128" s="29">
        <v>34</v>
      </c>
      <c r="I128" s="29">
        <v>743242</v>
      </c>
    </row>
    <row r="129" spans="1:9" s="28" customFormat="1" ht="12" customHeight="1">
      <c r="A129" s="343" t="s">
        <v>166</v>
      </c>
      <c r="B129" s="343"/>
      <c r="C129" s="29">
        <v>3482.2416666666663</v>
      </c>
      <c r="D129" s="29">
        <v>6317.48076923077</v>
      </c>
      <c r="E129" s="29"/>
      <c r="F129" s="29">
        <v>100</v>
      </c>
      <c r="G129" s="31">
        <v>68.56</v>
      </c>
      <c r="H129" s="29">
        <v>36</v>
      </c>
      <c r="I129" s="29">
        <v>-2217</v>
      </c>
    </row>
    <row r="130" spans="1:9" s="28" customFormat="1" ht="12" customHeight="1">
      <c r="A130" s="343" t="s">
        <v>626</v>
      </c>
      <c r="B130" s="343"/>
      <c r="C130" s="29">
        <v>2404.5055210489995</v>
      </c>
      <c r="D130" s="29">
        <v>2244.6495739522006</v>
      </c>
      <c r="E130" s="29"/>
      <c r="F130" s="29">
        <v>90</v>
      </c>
      <c r="G130" s="31">
        <v>80.21</v>
      </c>
      <c r="H130" s="29">
        <v>43</v>
      </c>
      <c r="I130" s="29">
        <v>1523198</v>
      </c>
    </row>
    <row r="131" spans="1:9" s="28" customFormat="1" ht="12" customHeight="1">
      <c r="A131" s="343" t="s">
        <v>168</v>
      </c>
      <c r="B131" s="343"/>
      <c r="C131" s="29">
        <v>2967.311320754717</v>
      </c>
      <c r="D131" s="29">
        <v>16259.54894230769</v>
      </c>
      <c r="E131" s="29"/>
      <c r="F131" s="29">
        <v>100</v>
      </c>
      <c r="G131" s="31">
        <v>62.91</v>
      </c>
      <c r="H131" s="29">
        <v>32</v>
      </c>
      <c r="I131" s="29">
        <v>128115</v>
      </c>
    </row>
    <row r="132" spans="1:9" s="224" customFormat="1" ht="12" customHeight="1">
      <c r="A132" s="380" t="s">
        <v>807</v>
      </c>
      <c r="B132" s="380"/>
      <c r="C132" s="225">
        <v>3125.3743347131876</v>
      </c>
      <c r="D132" s="225">
        <v>7863.550911067194</v>
      </c>
      <c r="E132" s="225"/>
      <c r="F132" s="225">
        <v>85</v>
      </c>
      <c r="G132" s="227">
        <v>83.17</v>
      </c>
      <c r="H132" s="225">
        <v>45</v>
      </c>
      <c r="I132" s="225">
        <v>374528</v>
      </c>
    </row>
    <row r="133" spans="1:9" s="28" customFormat="1" ht="12" customHeight="1">
      <c r="A133" s="343" t="s">
        <v>171</v>
      </c>
      <c r="B133" s="343"/>
      <c r="C133" s="29">
        <v>2681.3024553571427</v>
      </c>
      <c r="D133" s="29">
        <v>2638.7453509933775</v>
      </c>
      <c r="E133" s="29"/>
      <c r="F133" s="29">
        <v>82</v>
      </c>
      <c r="G133" s="31">
        <v>92.43</v>
      </c>
      <c r="H133" s="29">
        <v>52</v>
      </c>
      <c r="I133" s="29">
        <v>1395930</v>
      </c>
    </row>
    <row r="134" spans="1:9" s="28" customFormat="1" ht="12" customHeight="1">
      <c r="A134" s="343" t="s">
        <v>172</v>
      </c>
      <c r="B134" s="343"/>
      <c r="C134" s="29">
        <v>1909.6097560975609</v>
      </c>
      <c r="D134" s="29">
        <v>6500.626829268292</v>
      </c>
      <c r="E134" s="29"/>
      <c r="F134" s="29">
        <v>100</v>
      </c>
      <c r="G134" s="31">
        <v>56.64</v>
      </c>
      <c r="H134" s="29">
        <v>28</v>
      </c>
      <c r="I134" s="29">
        <v>4602</v>
      </c>
    </row>
    <row r="135" spans="1:9" s="28" customFormat="1" ht="12" customHeight="1">
      <c r="A135" s="343" t="s">
        <v>175</v>
      </c>
      <c r="B135" s="343"/>
      <c r="C135" s="29">
        <v>3218.3796296296296</v>
      </c>
      <c r="D135" s="29">
        <v>13705.635141955836</v>
      </c>
      <c r="E135" s="29"/>
      <c r="F135" s="29">
        <v>100</v>
      </c>
      <c r="G135" s="31">
        <v>66.1</v>
      </c>
      <c r="H135" s="29">
        <v>34</v>
      </c>
      <c r="I135" s="29">
        <v>291963</v>
      </c>
    </row>
    <row r="136" spans="1:9" s="28" customFormat="1" ht="12" customHeight="1">
      <c r="A136" s="343" t="s">
        <v>176</v>
      </c>
      <c r="B136" s="343"/>
      <c r="C136" s="29">
        <v>2194.6342062193125</v>
      </c>
      <c r="D136" s="29">
        <v>8249.581763341066</v>
      </c>
      <c r="E136" s="29"/>
      <c r="F136" s="29">
        <v>100</v>
      </c>
      <c r="G136" s="31">
        <v>81.46</v>
      </c>
      <c r="H136" s="29">
        <v>44</v>
      </c>
      <c r="I136" s="29">
        <v>147629</v>
      </c>
    </row>
    <row r="137" spans="1:9" s="28" customFormat="1" ht="12" customHeight="1">
      <c r="A137" s="343" t="s">
        <v>177</v>
      </c>
      <c r="B137" s="343"/>
      <c r="C137" s="29">
        <v>2996.253270372025</v>
      </c>
      <c r="D137" s="29">
        <v>4270.644913623996</v>
      </c>
      <c r="E137" s="29"/>
      <c r="F137" s="29">
        <v>90</v>
      </c>
      <c r="G137" s="31">
        <v>85.88</v>
      </c>
      <c r="H137" s="29">
        <v>47</v>
      </c>
      <c r="I137" s="29">
        <v>1629502</v>
      </c>
    </row>
    <row r="138" spans="1:9" s="28" customFormat="1" ht="12" customHeight="1">
      <c r="A138" s="343" t="s">
        <v>178</v>
      </c>
      <c r="B138" s="343"/>
      <c r="C138" s="29">
        <v>2539.857208801354</v>
      </c>
      <c r="D138" s="29">
        <v>2996.850033670033</v>
      </c>
      <c r="E138" s="29"/>
      <c r="F138" s="29">
        <v>90</v>
      </c>
      <c r="G138" s="31">
        <v>89.51</v>
      </c>
      <c r="H138" s="29">
        <v>50</v>
      </c>
      <c r="I138" s="29">
        <v>1622840</v>
      </c>
    </row>
    <row r="139" spans="1:9" s="28" customFormat="1" ht="12" customHeight="1">
      <c r="A139" s="343" t="s">
        <v>180</v>
      </c>
      <c r="B139" s="343"/>
      <c r="C139" s="29">
        <v>2934.765765765766</v>
      </c>
      <c r="D139" s="29">
        <v>2355.9491705069117</v>
      </c>
      <c r="E139" s="29"/>
      <c r="F139" s="29">
        <v>100</v>
      </c>
      <c r="G139" s="31">
        <v>69.77</v>
      </c>
      <c r="H139" s="29">
        <v>37</v>
      </c>
      <c r="I139" s="29">
        <v>165014</v>
      </c>
    </row>
    <row r="140" spans="1:9" s="28" customFormat="1" ht="12" customHeight="1">
      <c r="A140" s="343" t="s">
        <v>181</v>
      </c>
      <c r="B140" s="343"/>
      <c r="C140" s="29">
        <v>3283.7150737829265</v>
      </c>
      <c r="D140" s="29">
        <v>2760.695159200551</v>
      </c>
      <c r="E140" s="29"/>
      <c r="F140" s="29">
        <v>79</v>
      </c>
      <c r="G140" s="31">
        <v>99.71</v>
      </c>
      <c r="H140" s="29">
        <v>56</v>
      </c>
      <c r="I140" s="29">
        <v>49790</v>
      </c>
    </row>
    <row r="141" spans="1:9" s="28" customFormat="1" ht="12" customHeight="1">
      <c r="A141" s="343" t="s">
        <v>182</v>
      </c>
      <c r="B141" s="343"/>
      <c r="C141" s="29">
        <v>3501.274509803922</v>
      </c>
      <c r="D141" s="29">
        <v>-4411.051960784314</v>
      </c>
      <c r="E141" s="29"/>
      <c r="F141" s="29">
        <v>100</v>
      </c>
      <c r="G141" s="31">
        <v>62.41</v>
      </c>
      <c r="H141" s="29">
        <v>32</v>
      </c>
      <c r="I141" s="29">
        <v>26265</v>
      </c>
    </row>
    <row r="142" spans="1:9" s="28" customFormat="1" ht="12" customHeight="1">
      <c r="A142" s="343" t="s">
        <v>183</v>
      </c>
      <c r="B142" s="343"/>
      <c r="C142" s="29">
        <v>3764.131625755959</v>
      </c>
      <c r="D142" s="29">
        <v>3242.090817134629</v>
      </c>
      <c r="E142" s="29"/>
      <c r="F142" s="29">
        <v>85</v>
      </c>
      <c r="G142" s="31">
        <v>99.37</v>
      </c>
      <c r="H142" s="29">
        <v>56</v>
      </c>
      <c r="I142" s="29">
        <v>0</v>
      </c>
    </row>
    <row r="143" spans="1:9" s="28" customFormat="1" ht="12" customHeight="1">
      <c r="A143" s="343" t="s">
        <v>184</v>
      </c>
      <c r="B143" s="343"/>
      <c r="C143" s="29">
        <v>2905.435294117647</v>
      </c>
      <c r="D143" s="29">
        <v>2924.4074796747973</v>
      </c>
      <c r="E143" s="29"/>
      <c r="F143" s="29">
        <v>100</v>
      </c>
      <c r="G143" s="31">
        <v>60.39</v>
      </c>
      <c r="H143" s="29">
        <v>30</v>
      </c>
      <c r="I143" s="29">
        <v>365850</v>
      </c>
    </row>
    <row r="144" spans="1:9" s="28" customFormat="1" ht="12" customHeight="1">
      <c r="A144" s="343" t="s">
        <v>185</v>
      </c>
      <c r="B144" s="343"/>
      <c r="C144" s="29">
        <v>5468.94750656168</v>
      </c>
      <c r="D144" s="29">
        <v>2402.4237267904523</v>
      </c>
      <c r="E144" s="29"/>
      <c r="F144" s="29">
        <v>65</v>
      </c>
      <c r="G144" s="31">
        <v>123.27</v>
      </c>
      <c r="H144" s="29">
        <v>70</v>
      </c>
      <c r="I144" s="29">
        <v>-166155</v>
      </c>
    </row>
    <row r="145" spans="1:9" s="28" customFormat="1" ht="12" customHeight="1">
      <c r="A145" s="343" t="s">
        <v>188</v>
      </c>
      <c r="B145" s="343"/>
      <c r="C145" s="29">
        <v>7510.25</v>
      </c>
      <c r="D145" s="29">
        <v>-374.4201904761876</v>
      </c>
      <c r="E145" s="29"/>
      <c r="F145" s="29">
        <v>75</v>
      </c>
      <c r="G145" s="31">
        <v>142.91</v>
      </c>
      <c r="H145" s="29">
        <v>70</v>
      </c>
      <c r="I145" s="29">
        <v>-374604</v>
      </c>
    </row>
    <row r="146" spans="1:9" s="28" customFormat="1" ht="12" customHeight="1">
      <c r="A146" s="343" t="s">
        <v>191</v>
      </c>
      <c r="B146" s="343"/>
      <c r="C146" s="29">
        <v>2365.9574468085107</v>
      </c>
      <c r="D146" s="29">
        <v>30484.83835164835</v>
      </c>
      <c r="E146" s="29"/>
      <c r="F146" s="29">
        <v>100</v>
      </c>
      <c r="G146" s="31">
        <v>59.08</v>
      </c>
      <c r="H146" s="29">
        <v>29</v>
      </c>
      <c r="I146" s="29">
        <v>66292</v>
      </c>
    </row>
    <row r="147" spans="1:9" s="28" customFormat="1" ht="12" customHeight="1">
      <c r="A147" s="343" t="s">
        <v>193</v>
      </c>
      <c r="B147" s="343"/>
      <c r="C147" s="29">
        <v>2466.7139222101055</v>
      </c>
      <c r="D147" s="29">
        <v>2051.6123295046664</v>
      </c>
      <c r="E147" s="29"/>
      <c r="F147" s="29">
        <v>90</v>
      </c>
      <c r="G147" s="31">
        <v>90.7</v>
      </c>
      <c r="H147" s="29">
        <v>50</v>
      </c>
      <c r="I147" s="29">
        <v>700962</v>
      </c>
    </row>
    <row r="148" spans="1:9" s="28" customFormat="1" ht="12" customHeight="1">
      <c r="A148" s="343" t="s">
        <v>708</v>
      </c>
      <c r="B148" s="343"/>
      <c r="C148" s="29">
        <v>3044.74319662706</v>
      </c>
      <c r="D148" s="29">
        <v>4253.845990801073</v>
      </c>
      <c r="E148" s="30"/>
      <c r="F148" s="29">
        <v>95</v>
      </c>
      <c r="G148" s="31">
        <v>82.82</v>
      </c>
      <c r="H148" s="29">
        <v>45</v>
      </c>
      <c r="I148" s="29">
        <v>1051399</v>
      </c>
    </row>
    <row r="149" spans="1:9" s="28" customFormat="1" ht="12" customHeight="1">
      <c r="A149" s="343" t="s">
        <v>194</v>
      </c>
      <c r="B149" s="343"/>
      <c r="C149" s="29">
        <v>2942.4576271186443</v>
      </c>
      <c r="D149" s="29">
        <v>2997.2906666666668</v>
      </c>
      <c r="E149" s="29"/>
      <c r="F149" s="29">
        <v>78</v>
      </c>
      <c r="G149" s="31">
        <v>74.18</v>
      </c>
      <c r="H149" s="29">
        <v>39</v>
      </c>
      <c r="I149" s="29">
        <v>3791</v>
      </c>
    </row>
    <row r="150" spans="1:9" s="28" customFormat="1" ht="12" customHeight="1">
      <c r="A150" s="344" t="s">
        <v>197</v>
      </c>
      <c r="B150" s="344"/>
      <c r="C150" s="37">
        <v>2801.0037037037036</v>
      </c>
      <c r="D150" s="37">
        <v>6944.783754512637</v>
      </c>
      <c r="E150" s="37"/>
      <c r="F150" s="37">
        <v>100</v>
      </c>
      <c r="G150" s="39">
        <v>68.47</v>
      </c>
      <c r="H150" s="37">
        <v>36</v>
      </c>
      <c r="I150" s="37">
        <v>232147</v>
      </c>
    </row>
    <row r="151" spans="1:9" s="28" customFormat="1" ht="12" customHeight="1">
      <c r="A151" s="34"/>
      <c r="B151" s="34"/>
      <c r="C151" s="34"/>
      <c r="D151" s="34"/>
      <c r="E151" s="34"/>
      <c r="F151" s="46"/>
      <c r="G151" s="46"/>
      <c r="H151" s="34"/>
      <c r="I151" s="34"/>
    </row>
    <row r="152" spans="1:9" s="28" customFormat="1" ht="12" customHeight="1">
      <c r="A152" s="342" t="s">
        <v>198</v>
      </c>
      <c r="B152" s="342"/>
      <c r="C152" s="25">
        <v>2684.4871794871797</v>
      </c>
      <c r="D152" s="25">
        <v>2473.4859973426333</v>
      </c>
      <c r="E152" s="25"/>
      <c r="F152" s="27" t="s">
        <v>19</v>
      </c>
      <c r="G152" s="27" t="s">
        <v>19</v>
      </c>
      <c r="H152" s="25" t="s">
        <v>19</v>
      </c>
      <c r="I152" s="25">
        <f>SUM(I153:I160)</f>
        <v>3947253</v>
      </c>
    </row>
    <row r="153" spans="1:9" s="28" customFormat="1" ht="12" customHeight="1">
      <c r="A153" s="343" t="s">
        <v>628</v>
      </c>
      <c r="B153" s="343"/>
      <c r="C153" s="29">
        <v>2638.868528610354</v>
      </c>
      <c r="D153" s="29">
        <v>2427.406424159231</v>
      </c>
      <c r="E153" s="29"/>
      <c r="F153" s="29">
        <v>95</v>
      </c>
      <c r="G153" s="31">
        <v>74.1</v>
      </c>
      <c r="H153" s="29">
        <v>39</v>
      </c>
      <c r="I153" s="29">
        <v>1299546</v>
      </c>
    </row>
    <row r="154" spans="1:9" s="28" customFormat="1" ht="12" customHeight="1">
      <c r="A154" s="343" t="s">
        <v>200</v>
      </c>
      <c r="B154" s="343"/>
      <c r="C154" s="29">
        <v>2711.8035714285716</v>
      </c>
      <c r="D154" s="29">
        <v>43852.2001923077</v>
      </c>
      <c r="E154" s="29"/>
      <c r="F154" s="29">
        <v>100</v>
      </c>
      <c r="G154" s="31">
        <v>67.75</v>
      </c>
      <c r="H154" s="29">
        <v>35</v>
      </c>
      <c r="I154" s="29">
        <v>3530</v>
      </c>
    </row>
    <row r="155" spans="1:9" s="28" customFormat="1" ht="12" customHeight="1">
      <c r="A155" s="343" t="s">
        <v>201</v>
      </c>
      <c r="B155" s="343"/>
      <c r="C155" s="29">
        <v>3509.8823529411766</v>
      </c>
      <c r="D155" s="29">
        <v>8331.581764705888</v>
      </c>
      <c r="E155" s="29"/>
      <c r="F155" s="29">
        <v>100</v>
      </c>
      <c r="G155" s="31">
        <v>81.8</v>
      </c>
      <c r="H155" s="29">
        <v>45</v>
      </c>
      <c r="I155" s="29">
        <v>5083</v>
      </c>
    </row>
    <row r="156" spans="1:9" s="28" customFormat="1" ht="12" customHeight="1">
      <c r="A156" s="343" t="s">
        <v>202</v>
      </c>
      <c r="B156" s="343"/>
      <c r="C156" s="29">
        <v>2972.2950819672133</v>
      </c>
      <c r="D156" s="29">
        <v>15126.888214285718</v>
      </c>
      <c r="E156" s="29"/>
      <c r="F156" s="29">
        <v>100</v>
      </c>
      <c r="G156" s="31">
        <v>62.33</v>
      </c>
      <c r="H156" s="29">
        <v>32</v>
      </c>
      <c r="I156" s="29">
        <v>16426</v>
      </c>
    </row>
    <row r="157" spans="1:9" s="28" customFormat="1" ht="12" customHeight="1">
      <c r="A157" s="343" t="s">
        <v>203</v>
      </c>
      <c r="B157" s="343"/>
      <c r="C157" s="29">
        <v>2683.9191745485814</v>
      </c>
      <c r="D157" s="29">
        <v>1212.4866273187174</v>
      </c>
      <c r="E157" s="29"/>
      <c r="F157" s="29">
        <v>87</v>
      </c>
      <c r="G157" s="31">
        <v>70.45</v>
      </c>
      <c r="H157" s="29">
        <v>37</v>
      </c>
      <c r="I157" s="29">
        <v>576610</v>
      </c>
    </row>
    <row r="158" spans="1:9" s="28" customFormat="1" ht="12" customHeight="1">
      <c r="A158" s="343" t="s">
        <v>205</v>
      </c>
      <c r="B158" s="343"/>
      <c r="C158" s="29">
        <v>2836.5222024866785</v>
      </c>
      <c r="D158" s="29">
        <v>4499.758667850799</v>
      </c>
      <c r="E158" s="29"/>
      <c r="F158" s="29">
        <v>95</v>
      </c>
      <c r="G158" s="31">
        <v>68.27</v>
      </c>
      <c r="H158" s="29">
        <v>36</v>
      </c>
      <c r="I158" s="29">
        <v>145697</v>
      </c>
    </row>
    <row r="159" spans="1:9" s="28" customFormat="1" ht="12" customHeight="1">
      <c r="A159" s="343" t="s">
        <v>206</v>
      </c>
      <c r="B159" s="343"/>
      <c r="C159" s="29">
        <v>2734.843137254902</v>
      </c>
      <c r="D159" s="29">
        <v>-2118.31283018868</v>
      </c>
      <c r="E159" s="29"/>
      <c r="F159" s="29">
        <v>65</v>
      </c>
      <c r="G159" s="31">
        <v>68.94</v>
      </c>
      <c r="H159" s="29">
        <v>36</v>
      </c>
      <c r="I159" s="29">
        <v>4306</v>
      </c>
    </row>
    <row r="160" spans="1:9" s="28" customFormat="1" ht="12" customHeight="1">
      <c r="A160" s="344" t="s">
        <v>207</v>
      </c>
      <c r="B160" s="344"/>
      <c r="C160" s="37">
        <v>2652.4917776037587</v>
      </c>
      <c r="D160" s="37">
        <v>1515.4416135228576</v>
      </c>
      <c r="E160" s="37"/>
      <c r="F160" s="37">
        <v>90</v>
      </c>
      <c r="G160" s="39">
        <v>72.2</v>
      </c>
      <c r="H160" s="37">
        <v>38</v>
      </c>
      <c r="I160" s="37">
        <v>1896055</v>
      </c>
    </row>
    <row r="161" spans="1:9" s="28" customFormat="1" ht="12" customHeight="1">
      <c r="A161" s="34"/>
      <c r="B161" s="34"/>
      <c r="C161" s="34"/>
      <c r="D161" s="34"/>
      <c r="E161" s="34"/>
      <c r="F161" s="46"/>
      <c r="G161" s="46"/>
      <c r="H161" s="34"/>
      <c r="I161" s="34"/>
    </row>
    <row r="162" spans="1:9" s="28" customFormat="1" ht="12" customHeight="1">
      <c r="A162" s="342" t="s">
        <v>208</v>
      </c>
      <c r="B162" s="342"/>
      <c r="C162" s="25">
        <v>2693.285677285677</v>
      </c>
      <c r="D162" s="25">
        <v>2414.399408499498</v>
      </c>
      <c r="E162" s="25"/>
      <c r="F162" s="27" t="s">
        <v>19</v>
      </c>
      <c r="G162" s="27" t="s">
        <v>19</v>
      </c>
      <c r="H162" s="25" t="s">
        <v>19</v>
      </c>
      <c r="I162" s="25">
        <f>SUM(I163:I179)</f>
        <v>13229827</v>
      </c>
    </row>
    <row r="163" spans="1:9" s="28" customFormat="1" ht="12" customHeight="1">
      <c r="A163" s="343" t="s">
        <v>209</v>
      </c>
      <c r="B163" s="343"/>
      <c r="C163" s="29">
        <v>2549.604676573427</v>
      </c>
      <c r="D163" s="29">
        <v>1227.0463257495223</v>
      </c>
      <c r="E163" s="29"/>
      <c r="F163" s="29">
        <v>87</v>
      </c>
      <c r="G163" s="31">
        <v>82.42</v>
      </c>
      <c r="H163" s="29">
        <v>45</v>
      </c>
      <c r="I163" s="29">
        <v>1784680</v>
      </c>
    </row>
    <row r="164" spans="1:9" s="28" customFormat="1" ht="12" customHeight="1">
      <c r="A164" s="343" t="s">
        <v>210</v>
      </c>
      <c r="B164" s="343"/>
      <c r="C164" s="29">
        <v>2921.115688676094</v>
      </c>
      <c r="D164" s="29">
        <v>3205.3302145496664</v>
      </c>
      <c r="E164" s="29"/>
      <c r="F164" s="29">
        <v>95</v>
      </c>
      <c r="G164" s="31">
        <v>82.25</v>
      </c>
      <c r="H164" s="29">
        <v>45</v>
      </c>
      <c r="I164" s="29">
        <v>2440742</v>
      </c>
    </row>
    <row r="165" spans="1:9" s="28" customFormat="1" ht="12" customHeight="1">
      <c r="A165" s="343" t="s">
        <v>211</v>
      </c>
      <c r="B165" s="343"/>
      <c r="C165" s="29">
        <v>2442.926493710692</v>
      </c>
      <c r="D165" s="29">
        <v>1964.253183873398</v>
      </c>
      <c r="E165" s="29"/>
      <c r="F165" s="29">
        <v>85</v>
      </c>
      <c r="G165" s="31">
        <v>80.68</v>
      </c>
      <c r="H165" s="29">
        <v>44</v>
      </c>
      <c r="I165" s="29">
        <v>1034145</v>
      </c>
    </row>
    <row r="166" spans="1:9" s="28" customFormat="1" ht="12" customHeight="1">
      <c r="A166" s="343" t="s">
        <v>212</v>
      </c>
      <c r="B166" s="343"/>
      <c r="C166" s="29">
        <v>2571.3266642415424</v>
      </c>
      <c r="D166" s="29">
        <v>801.2787887632245</v>
      </c>
      <c r="E166" s="29"/>
      <c r="F166" s="29">
        <v>85</v>
      </c>
      <c r="G166" s="31">
        <v>89.91</v>
      </c>
      <c r="H166" s="29">
        <v>50</v>
      </c>
      <c r="I166" s="29">
        <v>258531</v>
      </c>
    </row>
    <row r="167" spans="1:9" s="28" customFormat="1" ht="12" customHeight="1">
      <c r="A167" s="343" t="s">
        <v>213</v>
      </c>
      <c r="B167" s="343"/>
      <c r="C167" s="29">
        <v>2464.803060390141</v>
      </c>
      <c r="D167" s="29">
        <v>1820.9762961243907</v>
      </c>
      <c r="E167" s="29"/>
      <c r="F167" s="29">
        <v>90</v>
      </c>
      <c r="G167" s="31">
        <v>84.31</v>
      </c>
      <c r="H167" s="29">
        <v>46</v>
      </c>
      <c r="I167" s="29">
        <v>2264295</v>
      </c>
    </row>
    <row r="168" spans="1:9" s="28" customFormat="1" ht="12" customHeight="1">
      <c r="A168" s="343" t="s">
        <v>214</v>
      </c>
      <c r="B168" s="343"/>
      <c r="C168" s="29">
        <v>2409.3286908077994</v>
      </c>
      <c r="D168" s="29">
        <v>5701.472058011051</v>
      </c>
      <c r="E168" s="29"/>
      <c r="F168" s="29">
        <v>100</v>
      </c>
      <c r="G168" s="31">
        <v>74.6</v>
      </c>
      <c r="H168" s="29">
        <v>40</v>
      </c>
      <c r="I168" s="29">
        <v>574057</v>
      </c>
    </row>
    <row r="169" spans="1:9" s="28" customFormat="1" ht="12" customHeight="1">
      <c r="A169" s="343" t="s">
        <v>215</v>
      </c>
      <c r="B169" s="343"/>
      <c r="C169" s="29">
        <v>2458.607764390897</v>
      </c>
      <c r="D169" s="29">
        <v>10885.446313725492</v>
      </c>
      <c r="E169" s="29"/>
      <c r="F169" s="29">
        <v>100</v>
      </c>
      <c r="G169" s="31">
        <v>73.14</v>
      </c>
      <c r="H169" s="29">
        <v>39</v>
      </c>
      <c r="I169" s="29">
        <v>507122</v>
      </c>
    </row>
    <row r="170" spans="1:9" s="28" customFormat="1" ht="12" customHeight="1">
      <c r="A170" s="343" t="s">
        <v>216</v>
      </c>
      <c r="B170" s="343"/>
      <c r="C170" s="29">
        <v>2622.2478941034897</v>
      </c>
      <c r="D170" s="29">
        <v>3377.007956989247</v>
      </c>
      <c r="E170" s="29"/>
      <c r="F170" s="29">
        <v>100</v>
      </c>
      <c r="G170" s="31">
        <v>76.86</v>
      </c>
      <c r="H170" s="29">
        <v>41</v>
      </c>
      <c r="I170" s="29">
        <v>209244</v>
      </c>
    </row>
    <row r="171" spans="1:9" s="28" customFormat="1" ht="12" customHeight="1">
      <c r="A171" s="343" t="s">
        <v>217</v>
      </c>
      <c r="B171" s="343"/>
      <c r="C171" s="29">
        <v>2658.574307304786</v>
      </c>
      <c r="D171" s="29">
        <v>2233.6443147208124</v>
      </c>
      <c r="E171" s="29"/>
      <c r="F171" s="29">
        <v>92</v>
      </c>
      <c r="G171" s="31">
        <v>63.34</v>
      </c>
      <c r="H171" s="29">
        <v>32</v>
      </c>
      <c r="I171" s="29">
        <v>328475</v>
      </c>
    </row>
    <row r="172" spans="1:9" s="28" customFormat="1" ht="12" customHeight="1">
      <c r="A172" s="343" t="s">
        <v>218</v>
      </c>
      <c r="B172" s="343"/>
      <c r="C172" s="29">
        <v>2559.2306569343064</v>
      </c>
      <c r="D172" s="29">
        <v>3184.3541737891737</v>
      </c>
      <c r="E172" s="29"/>
      <c r="F172" s="29">
        <v>90</v>
      </c>
      <c r="G172" s="31">
        <v>75.74</v>
      </c>
      <c r="H172" s="29">
        <v>40</v>
      </c>
      <c r="I172" s="29">
        <v>565181</v>
      </c>
    </row>
    <row r="173" spans="1:9" s="28" customFormat="1" ht="12" customHeight="1">
      <c r="A173" s="343" t="s">
        <v>220</v>
      </c>
      <c r="B173" s="343"/>
      <c r="C173" s="29">
        <v>2449.7652173913043</v>
      </c>
      <c r="D173" s="29">
        <v>6458.718110236217</v>
      </c>
      <c r="E173" s="29"/>
      <c r="F173" s="29">
        <v>100</v>
      </c>
      <c r="G173" s="31">
        <v>71.54</v>
      </c>
      <c r="H173" s="29">
        <v>38</v>
      </c>
      <c r="I173" s="29">
        <v>125289</v>
      </c>
    </row>
    <row r="174" spans="1:9" s="28" customFormat="1" ht="12" customHeight="1">
      <c r="A174" s="343" t="s">
        <v>221</v>
      </c>
      <c r="B174" s="343"/>
      <c r="C174" s="29">
        <v>2490.136688079943</v>
      </c>
      <c r="D174" s="29">
        <v>2750.5393991416327</v>
      </c>
      <c r="E174" s="29"/>
      <c r="F174" s="29">
        <v>90</v>
      </c>
      <c r="G174" s="31">
        <v>80.11</v>
      </c>
      <c r="H174" s="29">
        <v>43</v>
      </c>
      <c r="I174" s="29">
        <v>1318428</v>
      </c>
    </row>
    <row r="175" spans="1:9" s="28" customFormat="1" ht="12" customHeight="1">
      <c r="A175" s="343" t="s">
        <v>222</v>
      </c>
      <c r="B175" s="343"/>
      <c r="C175" s="29">
        <v>2543.8709677419356</v>
      </c>
      <c r="D175" s="29">
        <v>1346.4518771331066</v>
      </c>
      <c r="E175" s="29"/>
      <c r="F175" s="29">
        <v>85</v>
      </c>
      <c r="G175" s="31">
        <v>77.94</v>
      </c>
      <c r="H175" s="29">
        <v>42</v>
      </c>
      <c r="I175" s="29">
        <v>186686</v>
      </c>
    </row>
    <row r="176" spans="1:9" s="28" customFormat="1" ht="12" customHeight="1">
      <c r="A176" s="343" t="s">
        <v>223</v>
      </c>
      <c r="B176" s="343"/>
      <c r="C176" s="29">
        <v>3587.962783171521</v>
      </c>
      <c r="D176" s="29">
        <v>4171.619577235774</v>
      </c>
      <c r="E176" s="29"/>
      <c r="F176" s="29">
        <v>100</v>
      </c>
      <c r="G176" s="31">
        <v>94.23</v>
      </c>
      <c r="H176" s="29">
        <v>53</v>
      </c>
      <c r="I176" s="29">
        <v>-6016</v>
      </c>
    </row>
    <row r="177" spans="1:9" s="28" customFormat="1" ht="12" customHeight="1">
      <c r="A177" s="343" t="s">
        <v>224</v>
      </c>
      <c r="B177" s="343"/>
      <c r="C177" s="29">
        <v>2790.757575757576</v>
      </c>
      <c r="D177" s="29">
        <v>-219.33018135807717</v>
      </c>
      <c r="E177" s="29"/>
      <c r="F177" s="29">
        <v>65</v>
      </c>
      <c r="G177" s="31">
        <v>100.89</v>
      </c>
      <c r="H177" s="29">
        <v>57</v>
      </c>
      <c r="I177" s="29">
        <v>0</v>
      </c>
    </row>
    <row r="178" spans="1:9" s="28" customFormat="1" ht="12" customHeight="1">
      <c r="A178" s="343" t="s">
        <v>225</v>
      </c>
      <c r="B178" s="343"/>
      <c r="C178" s="29">
        <v>2344.681222707424</v>
      </c>
      <c r="D178" s="29">
        <v>2856.1141558441564</v>
      </c>
      <c r="E178" s="29"/>
      <c r="F178" s="29">
        <v>95</v>
      </c>
      <c r="G178" s="31">
        <v>61.94</v>
      </c>
      <c r="H178" s="29">
        <v>31</v>
      </c>
      <c r="I178" s="29">
        <v>141138</v>
      </c>
    </row>
    <row r="179" spans="1:9" s="28" customFormat="1" ht="12" customHeight="1">
      <c r="A179" s="344" t="s">
        <v>226</v>
      </c>
      <c r="B179" s="344"/>
      <c r="C179" s="37">
        <v>2731.031219512195</v>
      </c>
      <c r="D179" s="37">
        <v>976.093251770766</v>
      </c>
      <c r="E179" s="37"/>
      <c r="F179" s="37">
        <v>90</v>
      </c>
      <c r="G179" s="39">
        <v>92.47</v>
      </c>
      <c r="H179" s="37">
        <v>52</v>
      </c>
      <c r="I179" s="37">
        <v>1497830</v>
      </c>
    </row>
    <row r="180" spans="1:9" s="28" customFormat="1" ht="12" customHeight="1">
      <c r="A180" s="34"/>
      <c r="B180" s="34"/>
      <c r="C180" s="34"/>
      <c r="D180" s="34"/>
      <c r="E180" s="34"/>
      <c r="F180" s="46"/>
      <c r="G180" s="46"/>
      <c r="H180" s="34"/>
      <c r="I180" s="34"/>
    </row>
    <row r="181" spans="1:9" s="28" customFormat="1" ht="12" customHeight="1">
      <c r="A181" s="342" t="s">
        <v>227</v>
      </c>
      <c r="B181" s="342"/>
      <c r="C181" s="25">
        <v>2574.906177426846</v>
      </c>
      <c r="D181" s="25">
        <v>2453.861236455852</v>
      </c>
      <c r="E181" s="25"/>
      <c r="F181" s="27" t="s">
        <v>19</v>
      </c>
      <c r="G181" s="27" t="s">
        <v>19</v>
      </c>
      <c r="H181" s="25" t="s">
        <v>19</v>
      </c>
      <c r="I181" s="25">
        <f>SUM(I182:I187)</f>
        <v>11819182</v>
      </c>
    </row>
    <row r="182" spans="1:9" s="28" customFormat="1" ht="12" customHeight="1">
      <c r="A182" s="343" t="s">
        <v>228</v>
      </c>
      <c r="B182" s="343"/>
      <c r="C182" s="29">
        <v>2608.9930240103827</v>
      </c>
      <c r="D182" s="29">
        <v>1299.0655133387231</v>
      </c>
      <c r="E182" s="29"/>
      <c r="F182" s="29">
        <v>95</v>
      </c>
      <c r="G182" s="31">
        <v>75.75</v>
      </c>
      <c r="H182" s="29">
        <v>40</v>
      </c>
      <c r="I182" s="29">
        <v>5540487</v>
      </c>
    </row>
    <row r="183" spans="1:9" s="28" customFormat="1" ht="12" customHeight="1">
      <c r="A183" s="343" t="s">
        <v>229</v>
      </c>
      <c r="B183" s="343"/>
      <c r="C183" s="29">
        <v>2538.3977479113696</v>
      </c>
      <c r="D183" s="29">
        <v>3488.561955824724</v>
      </c>
      <c r="E183" s="29"/>
      <c r="F183" s="29">
        <v>100</v>
      </c>
      <c r="G183" s="31">
        <v>74.15</v>
      </c>
      <c r="H183" s="29">
        <v>39</v>
      </c>
      <c r="I183" s="29">
        <v>2357099</v>
      </c>
    </row>
    <row r="184" spans="1:9" s="28" customFormat="1" ht="12" customHeight="1">
      <c r="A184" s="343" t="s">
        <v>230</v>
      </c>
      <c r="B184" s="343"/>
      <c r="C184" s="29">
        <v>2566.8567119155355</v>
      </c>
      <c r="D184" s="29">
        <v>4626.000887573964</v>
      </c>
      <c r="E184" s="29"/>
      <c r="F184" s="29">
        <v>97</v>
      </c>
      <c r="G184" s="31">
        <v>68.76</v>
      </c>
      <c r="H184" s="29">
        <v>36</v>
      </c>
      <c r="I184" s="29">
        <v>706030</v>
      </c>
    </row>
    <row r="185" spans="1:9" s="28" customFormat="1" ht="12" customHeight="1">
      <c r="A185" s="343" t="s">
        <v>231</v>
      </c>
      <c r="B185" s="343"/>
      <c r="C185" s="29">
        <v>2546.6376811594205</v>
      </c>
      <c r="D185" s="29">
        <v>4312.027779751333</v>
      </c>
      <c r="E185" s="29"/>
      <c r="F185" s="29">
        <v>100</v>
      </c>
      <c r="G185" s="31">
        <v>69.08</v>
      </c>
      <c r="H185" s="29">
        <v>36</v>
      </c>
      <c r="I185" s="29">
        <v>619553</v>
      </c>
    </row>
    <row r="186" spans="1:9" s="28" customFormat="1" ht="12" customHeight="1">
      <c r="A186" s="343" t="s">
        <v>232</v>
      </c>
      <c r="B186" s="343"/>
      <c r="C186" s="29">
        <v>2483.698622273249</v>
      </c>
      <c r="D186" s="29">
        <v>2346.587857142856</v>
      </c>
      <c r="E186" s="29"/>
      <c r="F186" s="29">
        <v>95</v>
      </c>
      <c r="G186" s="31">
        <v>77.01</v>
      </c>
      <c r="H186" s="29">
        <v>41</v>
      </c>
      <c r="I186" s="29">
        <v>1475129</v>
      </c>
    </row>
    <row r="187" spans="1:9" s="28" customFormat="1" ht="12" customHeight="1">
      <c r="A187" s="344" t="s">
        <v>808</v>
      </c>
      <c r="B187" s="344"/>
      <c r="C187" s="37">
        <v>2642.167624521073</v>
      </c>
      <c r="D187" s="37">
        <v>4279.596462715105</v>
      </c>
      <c r="E187" s="37"/>
      <c r="F187" s="37">
        <v>100</v>
      </c>
      <c r="G187" s="39">
        <v>73.22</v>
      </c>
      <c r="H187" s="37">
        <v>39</v>
      </c>
      <c r="I187" s="37">
        <v>1120884</v>
      </c>
    </row>
    <row r="188" spans="1:9" s="28" customFormat="1" ht="12" customHeight="1">
      <c r="A188" s="34"/>
      <c r="B188" s="34"/>
      <c r="C188" s="34"/>
      <c r="D188" s="34"/>
      <c r="E188" s="34"/>
      <c r="F188" s="46"/>
      <c r="G188" s="46"/>
      <c r="H188" s="34"/>
      <c r="I188" s="34"/>
    </row>
    <row r="189" spans="1:9" s="28" customFormat="1" ht="12" customHeight="1">
      <c r="A189" s="342" t="s">
        <v>234</v>
      </c>
      <c r="B189" s="342"/>
      <c r="C189" s="25">
        <v>2628.9657183247923</v>
      </c>
      <c r="D189" s="25">
        <v>5217.182441181674</v>
      </c>
      <c r="E189" s="25"/>
      <c r="F189" s="27" t="s">
        <v>19</v>
      </c>
      <c r="G189" s="27" t="s">
        <v>19</v>
      </c>
      <c r="H189" s="25" t="s">
        <v>19</v>
      </c>
      <c r="I189" s="25">
        <f>SUM(I190:I192)</f>
        <v>4140742</v>
      </c>
    </row>
    <row r="190" spans="1:9" s="28" customFormat="1" ht="12" customHeight="1">
      <c r="A190" s="343" t="s">
        <v>809</v>
      </c>
      <c r="B190" s="343"/>
      <c r="C190" s="29">
        <v>2540.853920515575</v>
      </c>
      <c r="D190" s="29">
        <v>6048.301480280928</v>
      </c>
      <c r="E190" s="29"/>
      <c r="F190" s="29">
        <v>95</v>
      </c>
      <c r="G190" s="31">
        <v>71.25</v>
      </c>
      <c r="H190" s="29">
        <v>37</v>
      </c>
      <c r="I190" s="29">
        <v>1498196</v>
      </c>
    </row>
    <row r="191" spans="1:9" s="28" customFormat="1" ht="12" customHeight="1">
      <c r="A191" s="343" t="s">
        <v>810</v>
      </c>
      <c r="B191" s="343"/>
      <c r="C191" s="29">
        <v>2749.706674473068</v>
      </c>
      <c r="D191" s="29">
        <v>5318.508203939744</v>
      </c>
      <c r="E191" s="29"/>
      <c r="F191" s="29">
        <v>90</v>
      </c>
      <c r="G191" s="31">
        <v>67.87</v>
      </c>
      <c r="H191" s="29">
        <v>35</v>
      </c>
      <c r="I191" s="29">
        <v>668085</v>
      </c>
    </row>
    <row r="192" spans="1:9" s="28" customFormat="1" ht="12" customHeight="1">
      <c r="A192" s="349" t="s">
        <v>811</v>
      </c>
      <c r="B192" s="349"/>
      <c r="C192" s="47">
        <v>2608.783149832456</v>
      </c>
      <c r="D192" s="47">
        <v>4391.8984296724475</v>
      </c>
      <c r="E192" s="47"/>
      <c r="F192" s="47">
        <v>95</v>
      </c>
      <c r="G192" s="49">
        <v>68.23</v>
      </c>
      <c r="H192" s="47">
        <v>35</v>
      </c>
      <c r="I192" s="47">
        <v>1974461</v>
      </c>
    </row>
    <row r="193" spans="1:9" s="28" customFormat="1" ht="12" customHeight="1">
      <c r="A193" s="34"/>
      <c r="B193" s="34"/>
      <c r="C193" s="34"/>
      <c r="D193" s="34"/>
      <c r="E193" s="34"/>
      <c r="F193" s="46"/>
      <c r="G193" s="46"/>
      <c r="H193" s="34"/>
      <c r="I193" s="34"/>
    </row>
    <row r="194" spans="1:9" s="28" customFormat="1" ht="12" customHeight="1">
      <c r="A194" s="342" t="s">
        <v>240</v>
      </c>
      <c r="B194" s="342"/>
      <c r="C194" s="25">
        <v>2715.292950837155</v>
      </c>
      <c r="D194" s="25">
        <v>4889.238611347217</v>
      </c>
      <c r="E194" s="25"/>
      <c r="F194" s="27" t="s">
        <v>19</v>
      </c>
      <c r="G194" s="27" t="s">
        <v>19</v>
      </c>
      <c r="H194" s="25" t="s">
        <v>19</v>
      </c>
      <c r="I194" s="25">
        <f>SUM(I195:I205)</f>
        <v>5180886</v>
      </c>
    </row>
    <row r="195" spans="1:9" s="28" customFormat="1" ht="12" customHeight="1">
      <c r="A195" s="343" t="s">
        <v>241</v>
      </c>
      <c r="B195" s="343"/>
      <c r="C195" s="29">
        <v>2637.751285347044</v>
      </c>
      <c r="D195" s="29">
        <v>4550.095694267516</v>
      </c>
      <c r="E195" s="29"/>
      <c r="F195" s="29">
        <v>90</v>
      </c>
      <c r="G195" s="31">
        <v>71.48</v>
      </c>
      <c r="H195" s="29">
        <v>38</v>
      </c>
      <c r="I195" s="29">
        <v>623374</v>
      </c>
    </row>
    <row r="196" spans="1:9" s="28" customFormat="1" ht="12" customHeight="1">
      <c r="A196" s="343" t="s">
        <v>243</v>
      </c>
      <c r="B196" s="343"/>
      <c r="C196" s="29">
        <v>4471.488888888889</v>
      </c>
      <c r="D196" s="29">
        <v>1201.7601941747582</v>
      </c>
      <c r="E196" s="29"/>
      <c r="F196" s="29">
        <v>60</v>
      </c>
      <c r="G196" s="31">
        <v>123.85</v>
      </c>
      <c r="H196" s="29">
        <v>70</v>
      </c>
      <c r="I196" s="29">
        <v>-9002</v>
      </c>
    </row>
    <row r="197" spans="1:9" s="28" customFormat="1" ht="12" customHeight="1">
      <c r="A197" s="343" t="s">
        <v>244</v>
      </c>
      <c r="B197" s="343"/>
      <c r="C197" s="29">
        <v>2638.285028790787</v>
      </c>
      <c r="D197" s="29">
        <v>5428.7070291262135</v>
      </c>
      <c r="E197" s="29"/>
      <c r="F197" s="29">
        <v>98</v>
      </c>
      <c r="G197" s="31">
        <v>76.32</v>
      </c>
      <c r="H197" s="29">
        <v>41</v>
      </c>
      <c r="I197" s="29">
        <v>353809</v>
      </c>
    </row>
    <row r="198" spans="1:9" s="28" customFormat="1" ht="12" customHeight="1">
      <c r="A198" s="343" t="s">
        <v>249</v>
      </c>
      <c r="B198" s="343"/>
      <c r="C198" s="29">
        <v>4093.3854166666665</v>
      </c>
      <c r="D198" s="29">
        <v>-2009.146887755102</v>
      </c>
      <c r="E198" s="29"/>
      <c r="F198" s="29">
        <v>65</v>
      </c>
      <c r="G198" s="31">
        <v>117.9</v>
      </c>
      <c r="H198" s="29">
        <v>69</v>
      </c>
      <c r="I198" s="29">
        <v>-14146</v>
      </c>
    </row>
    <row r="199" spans="1:9" s="28" customFormat="1" ht="12" customHeight="1">
      <c r="A199" s="343" t="s">
        <v>250</v>
      </c>
      <c r="B199" s="343"/>
      <c r="C199" s="29">
        <v>2806.3217507517543</v>
      </c>
      <c r="D199" s="29">
        <v>5181.993164300203</v>
      </c>
      <c r="E199" s="29"/>
      <c r="F199" s="29">
        <v>100</v>
      </c>
      <c r="G199" s="31">
        <v>70.24</v>
      </c>
      <c r="H199" s="29">
        <v>37</v>
      </c>
      <c r="I199" s="29">
        <v>1764622</v>
      </c>
    </row>
    <row r="200" spans="1:9" s="28" customFormat="1" ht="12" customHeight="1">
      <c r="A200" s="343" t="s">
        <v>251</v>
      </c>
      <c r="B200" s="343"/>
      <c r="C200" s="29">
        <v>2947.9600456621006</v>
      </c>
      <c r="D200" s="29">
        <v>5287.7628899082565</v>
      </c>
      <c r="E200" s="29"/>
      <c r="F200" s="29">
        <v>100</v>
      </c>
      <c r="G200" s="31">
        <v>75.68</v>
      </c>
      <c r="H200" s="29">
        <v>40</v>
      </c>
      <c r="I200" s="29">
        <v>658166</v>
      </c>
    </row>
    <row r="201" spans="1:9" s="28" customFormat="1" ht="12" customHeight="1">
      <c r="A201" s="343" t="s">
        <v>254</v>
      </c>
      <c r="B201" s="343"/>
      <c r="C201" s="29">
        <v>2669.1616766467064</v>
      </c>
      <c r="D201" s="29">
        <v>7165.3732664756435</v>
      </c>
      <c r="E201" s="29"/>
      <c r="F201" s="29">
        <v>90</v>
      </c>
      <c r="G201" s="31">
        <v>70.34</v>
      </c>
      <c r="H201" s="29">
        <v>37</v>
      </c>
      <c r="I201" s="29">
        <v>354763</v>
      </c>
    </row>
    <row r="202" spans="1:9" s="28" customFormat="1" ht="12" customHeight="1">
      <c r="A202" s="343" t="s">
        <v>255</v>
      </c>
      <c r="B202" s="343"/>
      <c r="C202" s="29">
        <v>1934.0511811023623</v>
      </c>
      <c r="D202" s="29">
        <v>180.45341207349108</v>
      </c>
      <c r="E202" s="29"/>
      <c r="F202" s="29">
        <v>95</v>
      </c>
      <c r="G202" s="31">
        <v>69.11</v>
      </c>
      <c r="H202" s="29">
        <v>36</v>
      </c>
      <c r="I202" s="29">
        <v>755098</v>
      </c>
    </row>
    <row r="203" spans="1:9" s="28" customFormat="1" ht="12" customHeight="1">
      <c r="A203" s="343" t="s">
        <v>812</v>
      </c>
      <c r="B203" s="343"/>
      <c r="C203" s="29">
        <v>2499.700980392157</v>
      </c>
      <c r="D203" s="29">
        <v>6005.624746987953</v>
      </c>
      <c r="E203" s="29"/>
      <c r="F203" s="29">
        <v>90</v>
      </c>
      <c r="G203" s="31">
        <v>74.79</v>
      </c>
      <c r="H203" s="29">
        <v>40</v>
      </c>
      <c r="I203" s="29">
        <v>410279</v>
      </c>
    </row>
    <row r="204" spans="1:9" s="28" customFormat="1" ht="12" customHeight="1">
      <c r="A204" s="343" t="s">
        <v>257</v>
      </c>
      <c r="B204" s="343"/>
      <c r="C204" s="29">
        <v>2658.625239005736</v>
      </c>
      <c r="D204" s="29">
        <v>6322.869721448469</v>
      </c>
      <c r="E204" s="29"/>
      <c r="F204" s="29">
        <v>95</v>
      </c>
      <c r="G204" s="31">
        <v>70.31</v>
      </c>
      <c r="H204" s="29">
        <v>37</v>
      </c>
      <c r="I204" s="29">
        <v>269686</v>
      </c>
    </row>
    <row r="205" spans="1:9" s="28" customFormat="1" ht="12" customHeight="1">
      <c r="A205" s="344" t="s">
        <v>258</v>
      </c>
      <c r="B205" s="344"/>
      <c r="C205" s="37">
        <v>3483.628205128205</v>
      </c>
      <c r="D205" s="37">
        <v>20909.450875000002</v>
      </c>
      <c r="E205" s="37"/>
      <c r="F205" s="37">
        <v>100</v>
      </c>
      <c r="G205" s="39">
        <v>66.76</v>
      </c>
      <c r="H205" s="37">
        <v>35</v>
      </c>
      <c r="I205" s="37">
        <v>14237</v>
      </c>
    </row>
    <row r="206" spans="1:9" s="28" customFormat="1" ht="12" customHeight="1">
      <c r="A206" s="34"/>
      <c r="B206" s="34"/>
      <c r="C206" s="34"/>
      <c r="D206" s="34"/>
      <c r="E206" s="34"/>
      <c r="F206" s="46"/>
      <c r="G206" s="46"/>
      <c r="H206" s="34"/>
      <c r="I206" s="34"/>
    </row>
    <row r="207" spans="1:9" s="28" customFormat="1" ht="12" customHeight="1">
      <c r="A207" s="342" t="s">
        <v>259</v>
      </c>
      <c r="B207" s="342"/>
      <c r="C207" s="25">
        <v>3925.5588170451238</v>
      </c>
      <c r="D207" s="25">
        <v>4265.484163510416</v>
      </c>
      <c r="E207" s="25"/>
      <c r="F207" s="27">
        <v>79.69</v>
      </c>
      <c r="G207" s="27">
        <v>100</v>
      </c>
      <c r="H207" s="25" t="s">
        <v>19</v>
      </c>
      <c r="I207" s="25">
        <f>SUM(I208:I215)</f>
        <v>4000000</v>
      </c>
    </row>
    <row r="208" spans="1:9" s="28" customFormat="1" ht="12" customHeight="1">
      <c r="A208" s="343" t="s">
        <v>260</v>
      </c>
      <c r="B208" s="343"/>
      <c r="C208" s="29">
        <v>4059.652282701511</v>
      </c>
      <c r="D208" s="29">
        <v>3136.111930961565</v>
      </c>
      <c r="E208" s="29"/>
      <c r="F208" s="31" t="s">
        <v>19</v>
      </c>
      <c r="G208" s="31" t="s">
        <v>19</v>
      </c>
      <c r="H208" s="29" t="s">
        <v>19</v>
      </c>
      <c r="I208" s="29">
        <f>SUM(I57:I67)</f>
        <v>-1197646</v>
      </c>
    </row>
    <row r="209" spans="1:9" s="28" customFormat="1" ht="12" customHeight="1">
      <c r="A209" s="343" t="s">
        <v>261</v>
      </c>
      <c r="B209" s="343"/>
      <c r="C209" s="29">
        <v>4880.10060268892</v>
      </c>
      <c r="D209" s="29">
        <v>5558.399674126187</v>
      </c>
      <c r="E209" s="29"/>
      <c r="F209" s="31" t="s">
        <v>19</v>
      </c>
      <c r="G209" s="31" t="s">
        <v>19</v>
      </c>
      <c r="H209" s="29" t="s">
        <v>19</v>
      </c>
      <c r="I209" s="29">
        <f>SUM(I70:I121)</f>
        <v>-41827956</v>
      </c>
    </row>
    <row r="210" spans="1:9" s="28" customFormat="1" ht="12" customHeight="1">
      <c r="A210" s="343" t="s">
        <v>262</v>
      </c>
      <c r="B210" s="343"/>
      <c r="C210" s="29">
        <v>3238.7700466513797</v>
      </c>
      <c r="D210" s="29">
        <v>3945.049409836066</v>
      </c>
      <c r="E210" s="29"/>
      <c r="F210" s="31" t="s">
        <v>19</v>
      </c>
      <c r="G210" s="31" t="s">
        <v>19</v>
      </c>
      <c r="H210" s="29" t="s">
        <v>19</v>
      </c>
      <c r="I210" s="29">
        <f>SUM(I124:I150)</f>
        <v>8707712</v>
      </c>
    </row>
    <row r="211" spans="1:9" s="28" customFormat="1" ht="12" customHeight="1">
      <c r="A211" s="343" t="s">
        <v>263</v>
      </c>
      <c r="B211" s="343"/>
      <c r="C211" s="29">
        <v>2684.4871794871797</v>
      </c>
      <c r="D211" s="29">
        <v>2473.4859973426333</v>
      </c>
      <c r="E211" s="29"/>
      <c r="F211" s="31" t="s">
        <v>19</v>
      </c>
      <c r="G211" s="31" t="s">
        <v>19</v>
      </c>
      <c r="H211" s="29" t="s">
        <v>19</v>
      </c>
      <c r="I211" s="29">
        <f>SUM(I153:I160)</f>
        <v>3947253</v>
      </c>
    </row>
    <row r="212" spans="1:9" s="28" customFormat="1" ht="12" customHeight="1">
      <c r="A212" s="343" t="s">
        <v>264</v>
      </c>
      <c r="B212" s="343"/>
      <c r="C212" s="29">
        <v>2693.285677285677</v>
      </c>
      <c r="D212" s="29">
        <v>2414.399408499498</v>
      </c>
      <c r="E212" s="29"/>
      <c r="F212" s="31" t="s">
        <v>19</v>
      </c>
      <c r="G212" s="31" t="s">
        <v>19</v>
      </c>
      <c r="H212" s="29" t="s">
        <v>19</v>
      </c>
      <c r="I212" s="29">
        <f>SUM(I163:I179)</f>
        <v>13229827</v>
      </c>
    </row>
    <row r="213" spans="1:9" s="28" customFormat="1" ht="12" customHeight="1">
      <c r="A213" s="343" t="s">
        <v>265</v>
      </c>
      <c r="B213" s="343"/>
      <c r="C213" s="29">
        <v>2574.906177426846</v>
      </c>
      <c r="D213" s="29">
        <v>2453.861236455852</v>
      </c>
      <c r="E213" s="29"/>
      <c r="F213" s="31" t="s">
        <v>19</v>
      </c>
      <c r="G213" s="31" t="s">
        <v>19</v>
      </c>
      <c r="H213" s="29" t="s">
        <v>19</v>
      </c>
      <c r="I213" s="29">
        <f>SUM(I182:I187)</f>
        <v>11819182</v>
      </c>
    </row>
    <row r="214" spans="1:9" s="28" customFormat="1" ht="12" customHeight="1">
      <c r="A214" s="343" t="s">
        <v>266</v>
      </c>
      <c r="B214" s="343"/>
      <c r="C214" s="29">
        <v>2628.9657183247923</v>
      </c>
      <c r="D214" s="29">
        <v>5217.182441181674</v>
      </c>
      <c r="E214" s="29"/>
      <c r="F214" s="31" t="s">
        <v>19</v>
      </c>
      <c r="G214" s="31" t="s">
        <v>19</v>
      </c>
      <c r="H214" s="29" t="s">
        <v>19</v>
      </c>
      <c r="I214" s="29">
        <f>SUM(I190:I192)</f>
        <v>4140742</v>
      </c>
    </row>
    <row r="215" spans="1:9" s="28" customFormat="1" ht="12" customHeight="1">
      <c r="A215" s="344" t="s">
        <v>267</v>
      </c>
      <c r="B215" s="344"/>
      <c r="C215" s="37">
        <v>2715.292950837155</v>
      </c>
      <c r="D215" s="37">
        <v>4889.238611347217</v>
      </c>
      <c r="E215" s="37"/>
      <c r="F215" s="39" t="s">
        <v>19</v>
      </c>
      <c r="G215" s="39" t="s">
        <v>19</v>
      </c>
      <c r="H215" s="37" t="s">
        <v>19</v>
      </c>
      <c r="I215" s="37">
        <f>SUM(I195:I205)</f>
        <v>5180886</v>
      </c>
    </row>
    <row r="216" spans="1:9" s="28" customFormat="1" ht="12" customHeight="1">
      <c r="A216" s="34"/>
      <c r="B216" s="34"/>
      <c r="C216" s="34"/>
      <c r="D216" s="34"/>
      <c r="E216" s="34"/>
      <c r="F216" s="46"/>
      <c r="G216" s="46"/>
      <c r="H216" s="34"/>
      <c r="I216" s="34"/>
    </row>
    <row r="217" spans="1:9" s="28" customFormat="1" ht="12" customHeight="1">
      <c r="A217" s="342" t="s">
        <v>268</v>
      </c>
      <c r="B217" s="342"/>
      <c r="C217" s="25">
        <v>4081.914097534547</v>
      </c>
      <c r="D217" s="25">
        <v>4338.6891924271695</v>
      </c>
      <c r="E217" s="25"/>
      <c r="F217" s="27" t="s">
        <v>19</v>
      </c>
      <c r="G217" s="27" t="s">
        <v>19</v>
      </c>
      <c r="H217" s="25" t="s">
        <v>19</v>
      </c>
      <c r="I217" s="25">
        <f>SUM(I218:I221)</f>
        <v>-21762681</v>
      </c>
    </row>
    <row r="218" spans="1:9" s="28" customFormat="1" ht="12" customHeight="1">
      <c r="A218" s="343" t="s">
        <v>264</v>
      </c>
      <c r="B218" s="343"/>
      <c r="C218" s="29">
        <v>2687.447332630974</v>
      </c>
      <c r="D218" s="29">
        <v>2461.142137992357</v>
      </c>
      <c r="E218" s="29"/>
      <c r="F218" s="31" t="s">
        <v>19</v>
      </c>
      <c r="G218" s="31" t="s">
        <v>19</v>
      </c>
      <c r="H218" s="29" t="s">
        <v>19</v>
      </c>
      <c r="I218" s="29">
        <f>I163+I164+I165+I166+I167+I168+I169+I170+I172+I174+I175+I177+I179+I183+I176</f>
        <v>14992024</v>
      </c>
    </row>
    <row r="219" spans="1:9" s="28" customFormat="1" ht="12" customHeight="1">
      <c r="A219" s="343" t="s">
        <v>269</v>
      </c>
      <c r="B219" s="343"/>
      <c r="C219" s="29">
        <v>4054.4152944185407</v>
      </c>
      <c r="D219" s="29">
        <v>3139.397933555719</v>
      </c>
      <c r="E219" s="29"/>
      <c r="F219" s="31" t="s">
        <v>19</v>
      </c>
      <c r="G219" s="31" t="s">
        <v>19</v>
      </c>
      <c r="H219" s="29" t="s">
        <v>19</v>
      </c>
      <c r="I219" s="29">
        <f>+I57+I59+I60+I61+I62+I63+I64+I65+I66+I67+I79+I58</f>
        <v>-1174821</v>
      </c>
    </row>
    <row r="220" spans="1:9" s="28" customFormat="1" ht="12" customHeight="1">
      <c r="A220" s="343" t="s">
        <v>262</v>
      </c>
      <c r="B220" s="343"/>
      <c r="C220" s="29">
        <v>3184.064388437535</v>
      </c>
      <c r="D220" s="29">
        <v>3606.1472280751937</v>
      </c>
      <c r="E220" s="29"/>
      <c r="F220" s="31" t="s">
        <v>19</v>
      </c>
      <c r="G220" s="31" t="s">
        <v>19</v>
      </c>
      <c r="H220" s="29" t="s">
        <v>19</v>
      </c>
      <c r="I220" s="29">
        <f>I124+I126+I130+I133+I137+I138+I140+I142+I144+I145+I147+I148+I153+I160+I136+I132</f>
        <v>9862917</v>
      </c>
    </row>
    <row r="221" spans="1:9" s="28" customFormat="1" ht="12" customHeight="1">
      <c r="A221" s="344" t="s">
        <v>261</v>
      </c>
      <c r="B221" s="344"/>
      <c r="C221" s="37">
        <v>5008.9838389868455</v>
      </c>
      <c r="D221" s="37">
        <v>5791.040624246416</v>
      </c>
      <c r="E221" s="37"/>
      <c r="F221" s="39" t="s">
        <v>19</v>
      </c>
      <c r="G221" s="39" t="s">
        <v>19</v>
      </c>
      <c r="H221" s="37" t="s">
        <v>19</v>
      </c>
      <c r="I221" s="37">
        <f>+I70+I71+I72+I75+I76+I78+I77+I81+I80+I83+I82+I84+I87+I86+I85+I88+I89+I90+I91+I92+I94+I93+I95+I96+I98+I97+I100+I99+I104+I106+I105+I108+I107+I109+I110+I111+I112+I113+I114+I115+I117+I118+I119+I120+I121</f>
        <v>-45442801</v>
      </c>
    </row>
    <row r="222" spans="1:9" s="50" customFormat="1" ht="5.25" customHeight="1">
      <c r="A222" s="384"/>
      <c r="B222" s="384"/>
      <c r="C222" s="384"/>
      <c r="D222" s="384"/>
      <c r="E222" s="384"/>
      <c r="F222" s="384"/>
      <c r="G222" s="384"/>
      <c r="H222" s="384"/>
      <c r="I222" s="384"/>
    </row>
    <row r="223" spans="1:9" s="28" customFormat="1" ht="12" customHeight="1">
      <c r="A223" s="361" t="s">
        <v>709</v>
      </c>
      <c r="B223" s="362"/>
      <c r="C223" s="362"/>
      <c r="D223" s="362"/>
      <c r="E223" s="362"/>
      <c r="F223" s="362"/>
      <c r="G223" s="362"/>
      <c r="H223" s="362"/>
      <c r="I223" s="362"/>
    </row>
    <row r="224" spans="1:9" s="28" customFormat="1" ht="12.75">
      <c r="A224" s="374" t="s">
        <v>792</v>
      </c>
      <c r="B224" s="362"/>
      <c r="C224" s="362"/>
      <c r="D224" s="362"/>
      <c r="E224" s="362"/>
      <c r="F224" s="362"/>
      <c r="G224" s="362"/>
      <c r="H224" s="362"/>
      <c r="I224" s="362"/>
    </row>
    <row r="225" spans="1:9" s="28" customFormat="1" ht="12.75">
      <c r="A225" s="374" t="s">
        <v>793</v>
      </c>
      <c r="B225" s="362"/>
      <c r="C225" s="362"/>
      <c r="D225" s="362"/>
      <c r="E225" s="362"/>
      <c r="F225" s="362"/>
      <c r="G225" s="362"/>
      <c r="H225" s="362"/>
      <c r="I225" s="362"/>
    </row>
    <row r="226" spans="1:9" s="28" customFormat="1" ht="22.5" customHeight="1">
      <c r="A226" s="374" t="s">
        <v>791</v>
      </c>
      <c r="B226" s="362"/>
      <c r="C226" s="362"/>
      <c r="D226" s="362"/>
      <c r="E226" s="362"/>
      <c r="F226" s="362"/>
      <c r="G226" s="362"/>
      <c r="H226" s="362"/>
      <c r="I226" s="362"/>
    </row>
    <row r="227" spans="1:9" s="28" customFormat="1" ht="22.5" customHeight="1">
      <c r="A227" s="374" t="s">
        <v>732</v>
      </c>
      <c r="B227" s="362"/>
      <c r="C227" s="362"/>
      <c r="D227" s="362"/>
      <c r="E227" s="362"/>
      <c r="F227" s="362"/>
      <c r="G227" s="362"/>
      <c r="H227" s="362"/>
      <c r="I227" s="362"/>
    </row>
    <row r="228" spans="1:9" s="28" customFormat="1" ht="12.75">
      <c r="A228" s="374" t="s">
        <v>733</v>
      </c>
      <c r="B228" s="362"/>
      <c r="C228" s="362"/>
      <c r="D228" s="362"/>
      <c r="E228" s="362"/>
      <c r="F228" s="362"/>
      <c r="G228" s="362"/>
      <c r="H228" s="362"/>
      <c r="I228" s="362"/>
    </row>
    <row r="229" spans="1:9" s="28" customFormat="1" ht="12" customHeight="1">
      <c r="A229" s="355" t="s">
        <v>813</v>
      </c>
      <c r="B229" s="355"/>
      <c r="C229" s="355"/>
      <c r="D229" s="355"/>
      <c r="E229" s="355"/>
      <c r="F229" s="355"/>
      <c r="G229" s="355"/>
      <c r="H229" s="355"/>
      <c r="I229" s="355"/>
    </row>
    <row r="230" spans="1:9" s="28" customFormat="1" ht="12" customHeight="1">
      <c r="A230" s="387" t="s">
        <v>814</v>
      </c>
      <c r="B230" s="387"/>
      <c r="C230" s="387"/>
      <c r="D230" s="387"/>
      <c r="E230" s="387"/>
      <c r="F230" s="387"/>
      <c r="G230" s="387"/>
      <c r="H230" s="387"/>
      <c r="I230" s="387"/>
    </row>
    <row r="231" spans="1:9" s="52" customFormat="1" ht="5.25" customHeight="1">
      <c r="A231" s="363"/>
      <c r="B231" s="362"/>
      <c r="C231" s="362"/>
      <c r="D231" s="362"/>
      <c r="E231" s="362"/>
      <c r="F231" s="362"/>
      <c r="G231" s="362"/>
      <c r="H231" s="362"/>
      <c r="I231" s="362"/>
    </row>
    <row r="232" spans="1:9" s="28" customFormat="1" ht="12.75">
      <c r="A232" s="361" t="s">
        <v>271</v>
      </c>
      <c r="B232" s="362"/>
      <c r="C232" s="362"/>
      <c r="D232" s="362"/>
      <c r="E232" s="362"/>
      <c r="F232" s="362"/>
      <c r="G232" s="362"/>
      <c r="H232" s="362"/>
      <c r="I232" s="362"/>
    </row>
    <row r="233" spans="1:9" s="52" customFormat="1" ht="5.25" customHeight="1">
      <c r="A233" s="364"/>
      <c r="B233" s="364"/>
      <c r="C233" s="364"/>
      <c r="D233" s="364"/>
      <c r="E233" s="364"/>
      <c r="F233" s="364"/>
      <c r="G233" s="364"/>
      <c r="H233" s="364"/>
      <c r="I233" s="364"/>
    </row>
    <row r="234" spans="1:9" s="28" customFormat="1" ht="11.25" customHeight="1">
      <c r="A234" s="375" t="s">
        <v>790</v>
      </c>
      <c r="B234" s="375"/>
      <c r="C234" s="375"/>
      <c r="D234" s="375"/>
      <c r="E234" s="375"/>
      <c r="F234" s="375"/>
      <c r="G234" s="375"/>
      <c r="H234" s="375"/>
      <c r="I234" s="375"/>
    </row>
    <row r="235" spans="1:9" s="28" customFormat="1" ht="11.25" customHeight="1">
      <c r="A235" s="361" t="s">
        <v>615</v>
      </c>
      <c r="B235" s="362"/>
      <c r="C235" s="362"/>
      <c r="D235" s="362"/>
      <c r="E235" s="362"/>
      <c r="F235" s="362"/>
      <c r="G235" s="362"/>
      <c r="H235" s="362"/>
      <c r="I235" s="362"/>
    </row>
  </sheetData>
  <sheetProtection/>
  <mergeCells count="208">
    <mergeCell ref="A1:I1"/>
    <mergeCell ref="A2:I2"/>
    <mergeCell ref="A3:I3"/>
    <mergeCell ref="A4:I4"/>
    <mergeCell ref="A5:B5"/>
    <mergeCell ref="D5:E5"/>
    <mergeCell ref="A6:B6"/>
    <mergeCell ref="D6:E6"/>
    <mergeCell ref="A7:B7"/>
    <mergeCell ref="D7:E7"/>
    <mergeCell ref="J7:K7"/>
    <mergeCell ref="A9:B9"/>
    <mergeCell ref="A11:B11"/>
    <mergeCell ref="A12:B12"/>
    <mergeCell ref="A16:B16"/>
    <mergeCell ref="C8:I8"/>
    <mergeCell ref="A8:B8"/>
    <mergeCell ref="A20:B20"/>
    <mergeCell ref="A10:B10"/>
    <mergeCell ref="A22:B22"/>
    <mergeCell ref="A23:B23"/>
    <mergeCell ref="A24:B24"/>
    <mergeCell ref="A25:B25"/>
    <mergeCell ref="A28:B28"/>
    <mergeCell ref="A31:B31"/>
    <mergeCell ref="A32:B32"/>
    <mergeCell ref="A37:B37"/>
    <mergeCell ref="A38:B38"/>
    <mergeCell ref="A39:B39"/>
    <mergeCell ref="A41:B41"/>
    <mergeCell ref="A42:B42"/>
    <mergeCell ref="A43:B43"/>
    <mergeCell ref="A46:B46"/>
    <mergeCell ref="A51:B51"/>
    <mergeCell ref="A52:B52"/>
    <mergeCell ref="A53:B53"/>
    <mergeCell ref="A54:B54"/>
    <mergeCell ref="A56:B56"/>
    <mergeCell ref="A57:B57"/>
    <mergeCell ref="A58:B58"/>
    <mergeCell ref="A59:B59"/>
    <mergeCell ref="A60:B60"/>
    <mergeCell ref="A61:B61"/>
    <mergeCell ref="A62:B62"/>
    <mergeCell ref="A63:B63"/>
    <mergeCell ref="A64:B64"/>
    <mergeCell ref="A65:B65"/>
    <mergeCell ref="A66:B66"/>
    <mergeCell ref="A67:B67"/>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2:B152"/>
    <mergeCell ref="A153:B153"/>
    <mergeCell ref="A154:B154"/>
    <mergeCell ref="A155:B155"/>
    <mergeCell ref="A156:B156"/>
    <mergeCell ref="A157:B157"/>
    <mergeCell ref="A158:B158"/>
    <mergeCell ref="A159:B159"/>
    <mergeCell ref="A160:B160"/>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1:B181"/>
    <mergeCell ref="A182:B182"/>
    <mergeCell ref="A183:B183"/>
    <mergeCell ref="A184:B184"/>
    <mergeCell ref="A185:B185"/>
    <mergeCell ref="A186:B186"/>
    <mergeCell ref="A187:B187"/>
    <mergeCell ref="A189:B189"/>
    <mergeCell ref="A190:B190"/>
    <mergeCell ref="A191:B191"/>
    <mergeCell ref="A192:B192"/>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7:B207"/>
    <mergeCell ref="A208:B208"/>
    <mergeCell ref="A209:B209"/>
    <mergeCell ref="A210:B210"/>
    <mergeCell ref="A211:B211"/>
    <mergeCell ref="A212:B212"/>
    <mergeCell ref="A213:B213"/>
    <mergeCell ref="A214:B214"/>
    <mergeCell ref="A215:B215"/>
    <mergeCell ref="A217:B217"/>
    <mergeCell ref="A218:B218"/>
    <mergeCell ref="A219:B219"/>
    <mergeCell ref="A220:B220"/>
    <mergeCell ref="A221:B221"/>
    <mergeCell ref="A222:I222"/>
    <mergeCell ref="A223:I223"/>
    <mergeCell ref="A224:I224"/>
    <mergeCell ref="A225:I225"/>
    <mergeCell ref="A226:I226"/>
    <mergeCell ref="A235:I235"/>
    <mergeCell ref="A230:I230"/>
    <mergeCell ref="A231:I231"/>
    <mergeCell ref="A227:I227"/>
    <mergeCell ref="A228:I228"/>
    <mergeCell ref="A229:I229"/>
    <mergeCell ref="A233:I233"/>
    <mergeCell ref="A234:I234"/>
    <mergeCell ref="A232:I232"/>
  </mergeCells>
  <printOptions/>
  <pageMargins left="0.7" right="0.7" top="0.75" bottom="0.75" header="0.3" footer="0.3"/>
  <pageSetup horizontalDpi="600" verticalDpi="600" orientation="portrait" paperSize="9" r:id="rId1"/>
  <ignoredErrors>
    <ignoredError sqref="C7 I7 E114 D7:F7" numberStoredAsText="1"/>
  </ignoredErrors>
</worksheet>
</file>

<file path=xl/worksheets/sheet9.xml><?xml version="1.0" encoding="utf-8"?>
<worksheet xmlns="http://schemas.openxmlformats.org/spreadsheetml/2006/main" xmlns:r="http://schemas.openxmlformats.org/officeDocument/2006/relationships">
  <dimension ref="A1:M241"/>
  <sheetViews>
    <sheetView zoomScalePageLayoutView="0" workbookViewId="0" topLeftCell="A1">
      <pane ySplit="9" topLeftCell="A10" activePane="bottomLeft" state="frozen"/>
      <selection pane="topLeft" activeCell="A1" sqref="A1:M1"/>
      <selection pane="bottomLeft" activeCell="A1" sqref="A1:K1"/>
    </sheetView>
  </sheetViews>
  <sheetFormatPr defaultColWidth="9.140625" defaultRowHeight="12.75"/>
  <cols>
    <col min="1" max="1" width="1.7109375" style="1" customWidth="1"/>
    <col min="2" max="2" width="28.140625" style="1" customWidth="1"/>
    <col min="3" max="3" width="14.28125" style="2" customWidth="1"/>
    <col min="4" max="4" width="1.7109375" style="2" customWidth="1"/>
    <col min="5" max="5" width="14.28125" style="2" customWidth="1"/>
    <col min="6" max="6" width="1.7109375" style="2" customWidth="1"/>
    <col min="7" max="7" width="14.28125" style="4" customWidth="1"/>
    <col min="8" max="8" width="1.7109375" style="2" customWidth="1"/>
    <col min="9" max="9" width="14.28125" style="4" customWidth="1"/>
    <col min="10" max="11" width="14.28125" style="2" customWidth="1"/>
    <col min="12" max="16384" width="9.140625" style="1" customWidth="1"/>
  </cols>
  <sheetData>
    <row r="1" spans="1:11" s="234" customFormat="1" ht="12.75" customHeight="1">
      <c r="A1" s="379"/>
      <c r="B1" s="379"/>
      <c r="C1" s="379"/>
      <c r="D1" s="379"/>
      <c r="E1" s="379"/>
      <c r="F1" s="379"/>
      <c r="G1" s="379"/>
      <c r="H1" s="379"/>
      <c r="I1" s="379"/>
      <c r="J1" s="379"/>
      <c r="K1" s="379"/>
    </row>
    <row r="2" spans="1:11" s="234" customFormat="1" ht="30" customHeight="1">
      <c r="A2" s="378" t="s">
        <v>630</v>
      </c>
      <c r="B2" s="378"/>
      <c r="C2" s="378"/>
      <c r="D2" s="378"/>
      <c r="E2" s="378"/>
      <c r="F2" s="378"/>
      <c r="G2" s="378"/>
      <c r="H2" s="378"/>
      <c r="I2" s="392"/>
      <c r="J2" s="392"/>
      <c r="K2" s="392"/>
    </row>
    <row r="3" spans="1:11" s="235" customFormat="1" ht="12.75" customHeight="1">
      <c r="A3" s="385"/>
      <c r="B3" s="385"/>
      <c r="C3" s="385"/>
      <c r="D3" s="385"/>
      <c r="E3" s="385"/>
      <c r="F3" s="385"/>
      <c r="G3" s="385"/>
      <c r="H3" s="385"/>
      <c r="I3" s="385"/>
      <c r="J3" s="385"/>
      <c r="K3" s="385"/>
    </row>
    <row r="4" spans="1:11" s="235" customFormat="1" ht="12.75" customHeight="1">
      <c r="A4" s="386"/>
      <c r="B4" s="386"/>
      <c r="C4" s="386"/>
      <c r="D4" s="386"/>
      <c r="E4" s="386"/>
      <c r="F4" s="386"/>
      <c r="G4" s="386"/>
      <c r="H4" s="386"/>
      <c r="I4" s="386"/>
      <c r="J4" s="386"/>
      <c r="K4" s="386"/>
    </row>
    <row r="5" spans="1:13" s="289" customFormat="1" ht="12" customHeight="1">
      <c r="A5" s="336"/>
      <c r="B5" s="336"/>
      <c r="C5" s="393" t="s">
        <v>1</v>
      </c>
      <c r="D5" s="394"/>
      <c r="E5" s="393" t="s">
        <v>2</v>
      </c>
      <c r="F5" s="394"/>
      <c r="G5" s="395" t="s">
        <v>3</v>
      </c>
      <c r="H5" s="396"/>
      <c r="I5" s="295" t="s">
        <v>4</v>
      </c>
      <c r="J5" s="291" t="s">
        <v>5</v>
      </c>
      <c r="K5" s="305" t="s">
        <v>6</v>
      </c>
      <c r="L5" s="287"/>
      <c r="M5" s="288"/>
    </row>
    <row r="6" spans="1:13" s="289" customFormat="1" ht="12" customHeight="1">
      <c r="A6" s="338"/>
      <c r="B6" s="382"/>
      <c r="C6" s="388" t="s">
        <v>7</v>
      </c>
      <c r="D6" s="389"/>
      <c r="E6" s="388" t="s">
        <v>7</v>
      </c>
      <c r="F6" s="389"/>
      <c r="G6" s="390" t="s">
        <v>8</v>
      </c>
      <c r="H6" s="391"/>
      <c r="I6" s="296" t="s">
        <v>9</v>
      </c>
      <c r="J6" s="290" t="s">
        <v>10</v>
      </c>
      <c r="K6" s="284" t="s">
        <v>277</v>
      </c>
      <c r="L6" s="287"/>
      <c r="M6" s="288"/>
    </row>
    <row r="7" spans="1:13" s="289" customFormat="1" ht="12" customHeight="1">
      <c r="A7" s="383"/>
      <c r="B7" s="383"/>
      <c r="C7" s="390" t="s">
        <v>738</v>
      </c>
      <c r="D7" s="391"/>
      <c r="E7" s="390" t="s">
        <v>739</v>
      </c>
      <c r="F7" s="391"/>
      <c r="G7" s="390" t="s">
        <v>740</v>
      </c>
      <c r="H7" s="391"/>
      <c r="I7" s="296" t="s">
        <v>725</v>
      </c>
      <c r="J7" s="290" t="s">
        <v>726</v>
      </c>
      <c r="K7" s="284" t="s">
        <v>741</v>
      </c>
      <c r="L7" s="306"/>
      <c r="M7" s="306"/>
    </row>
    <row r="8" spans="1:13" s="238" customFormat="1" ht="12" customHeight="1">
      <c r="A8" s="339"/>
      <c r="B8" s="339"/>
      <c r="C8" s="339"/>
      <c r="D8" s="339"/>
      <c r="E8" s="339"/>
      <c r="F8" s="339"/>
      <c r="G8" s="339"/>
      <c r="H8" s="339"/>
      <c r="I8" s="339"/>
      <c r="J8" s="339"/>
      <c r="K8" s="339"/>
      <c r="L8" s="199"/>
      <c r="M8" s="199"/>
    </row>
    <row r="9" spans="1:11" s="17" customFormat="1" ht="12" customHeight="1">
      <c r="A9" s="340" t="s">
        <v>18</v>
      </c>
      <c r="B9" s="340"/>
      <c r="C9" s="169">
        <v>3833.1768612506294</v>
      </c>
      <c r="D9" s="169"/>
      <c r="E9" s="169">
        <v>4079.27663902187</v>
      </c>
      <c r="F9" s="169"/>
      <c r="G9" s="212">
        <v>79.55</v>
      </c>
      <c r="H9" s="169"/>
      <c r="I9" s="212">
        <v>100</v>
      </c>
      <c r="J9" s="169" t="s">
        <v>19</v>
      </c>
      <c r="K9" s="169">
        <f>K11+K22+K37+K41+K51</f>
        <v>4000000</v>
      </c>
    </row>
    <row r="10" spans="1:11" s="17" customFormat="1" ht="12" customHeight="1">
      <c r="A10" s="341"/>
      <c r="B10" s="341"/>
      <c r="C10" s="21"/>
      <c r="D10" s="21"/>
      <c r="E10" s="21"/>
      <c r="F10" s="21"/>
      <c r="G10" s="23"/>
      <c r="H10" s="21"/>
      <c r="I10" s="23"/>
      <c r="J10" s="21"/>
      <c r="K10" s="21"/>
    </row>
    <row r="11" spans="1:11" s="24" customFormat="1" ht="12" customHeight="1">
      <c r="A11" s="342" t="s">
        <v>20</v>
      </c>
      <c r="B11" s="342"/>
      <c r="C11" s="25">
        <v>2564.112867973499</v>
      </c>
      <c r="D11" s="25"/>
      <c r="E11" s="25">
        <v>3501.7734749192314</v>
      </c>
      <c r="F11" s="25"/>
      <c r="G11" s="27" t="s">
        <v>19</v>
      </c>
      <c r="H11" s="25"/>
      <c r="I11" s="27" t="s">
        <v>19</v>
      </c>
      <c r="J11" s="25" t="s">
        <v>19</v>
      </c>
      <c r="K11" s="25">
        <f>K12+K16+K20</f>
        <v>22172312</v>
      </c>
    </row>
    <row r="12" spans="1:11" s="28" customFormat="1" ht="12" customHeight="1">
      <c r="A12" s="343" t="s">
        <v>21</v>
      </c>
      <c r="B12" s="343"/>
      <c r="C12" s="29">
        <v>2704.8856572868544</v>
      </c>
      <c r="D12" s="29"/>
      <c r="E12" s="29">
        <v>4593.440379652341</v>
      </c>
      <c r="F12" s="29"/>
      <c r="G12" s="31" t="s">
        <v>19</v>
      </c>
      <c r="H12" s="29"/>
      <c r="I12" s="31" t="s">
        <v>19</v>
      </c>
      <c r="J12" s="29" t="s">
        <v>19</v>
      </c>
      <c r="K12" s="29">
        <f>K13+K14+K15</f>
        <v>5587244</v>
      </c>
    </row>
    <row r="13" spans="1:11" s="28" customFormat="1" ht="12" customHeight="1">
      <c r="A13" s="32"/>
      <c r="B13" s="33" t="s">
        <v>22</v>
      </c>
      <c r="C13" s="29">
        <v>2764.902197462086</v>
      </c>
      <c r="D13" s="29"/>
      <c r="E13" s="29">
        <v>4397.564027946536</v>
      </c>
      <c r="F13" s="29"/>
      <c r="G13" s="31" t="s">
        <v>19</v>
      </c>
      <c r="H13" s="29"/>
      <c r="I13" s="31" t="s">
        <v>19</v>
      </c>
      <c r="J13" s="29" t="s">
        <v>19</v>
      </c>
      <c r="K13" s="29">
        <f>K195+K196+K198+K203+K204</f>
        <v>1331201</v>
      </c>
    </row>
    <row r="14" spans="1:11" s="28" customFormat="1" ht="12" customHeight="1">
      <c r="A14" s="32"/>
      <c r="B14" s="33" t="s">
        <v>23</v>
      </c>
      <c r="C14" s="29">
        <v>2764.689400921659</v>
      </c>
      <c r="D14" s="29"/>
      <c r="E14" s="29">
        <v>5403.111247150767</v>
      </c>
      <c r="F14" s="29"/>
      <c r="G14" s="31" t="s">
        <v>19</v>
      </c>
      <c r="H14" s="29"/>
      <c r="I14" s="31" t="s">
        <v>19</v>
      </c>
      <c r="J14" s="29" t="s">
        <v>19</v>
      </c>
      <c r="K14" s="29">
        <f>+K199+K205</f>
        <v>1942216</v>
      </c>
    </row>
    <row r="15" spans="1:11" s="28" customFormat="1" ht="12" customHeight="1">
      <c r="A15" s="32"/>
      <c r="B15" s="34" t="s">
        <v>24</v>
      </c>
      <c r="C15" s="29">
        <v>2576.980908492429</v>
      </c>
      <c r="D15" s="29"/>
      <c r="E15" s="29">
        <v>3982.4004711347056</v>
      </c>
      <c r="F15" s="29"/>
      <c r="G15" s="31" t="s">
        <v>19</v>
      </c>
      <c r="H15" s="29"/>
      <c r="I15" s="31" t="s">
        <v>19</v>
      </c>
      <c r="J15" s="29" t="s">
        <v>19</v>
      </c>
      <c r="K15" s="29">
        <f>K197+K200+K201+K202</f>
        <v>2313827</v>
      </c>
    </row>
    <row r="16" spans="1:11" s="28" customFormat="1" ht="12" customHeight="1">
      <c r="A16" s="343" t="s">
        <v>25</v>
      </c>
      <c r="B16" s="343"/>
      <c r="C16" s="29">
        <v>2357.2366302986943</v>
      </c>
      <c r="D16" s="29"/>
      <c r="E16" s="29">
        <v>4172.399724332921</v>
      </c>
      <c r="F16" s="29"/>
      <c r="G16" s="31" t="s">
        <v>19</v>
      </c>
      <c r="H16" s="29"/>
      <c r="I16" s="31" t="s">
        <v>19</v>
      </c>
      <c r="J16" s="29" t="s">
        <v>19</v>
      </c>
      <c r="K16" s="29">
        <f>K17+K18+K19</f>
        <v>4248793</v>
      </c>
    </row>
    <row r="17" spans="1:11" s="28" customFormat="1" ht="12" customHeight="1">
      <c r="A17" s="32"/>
      <c r="B17" s="33" t="s">
        <v>26</v>
      </c>
      <c r="C17" s="29">
        <v>2470.9437869822486</v>
      </c>
      <c r="D17" s="29"/>
      <c r="E17" s="29">
        <v>3580.295462529274</v>
      </c>
      <c r="F17" s="29"/>
      <c r="G17" s="31" t="s">
        <v>19</v>
      </c>
      <c r="H17" s="29"/>
      <c r="I17" s="31" t="s">
        <v>19</v>
      </c>
      <c r="J17" s="29" t="s">
        <v>19</v>
      </c>
      <c r="K17" s="29">
        <f>+K191</f>
        <v>742452</v>
      </c>
    </row>
    <row r="18" spans="1:11" s="28" customFormat="1" ht="12" customHeight="1">
      <c r="A18" s="32"/>
      <c r="B18" s="33" t="s">
        <v>27</v>
      </c>
      <c r="C18" s="29">
        <v>2040.21875</v>
      </c>
      <c r="D18" s="29"/>
      <c r="E18" s="29">
        <v>4477.6005800214825</v>
      </c>
      <c r="F18" s="29"/>
      <c r="G18" s="31" t="s">
        <v>19</v>
      </c>
      <c r="H18" s="29"/>
      <c r="I18" s="31" t="s">
        <v>19</v>
      </c>
      <c r="J18" s="29" t="s">
        <v>19</v>
      </c>
      <c r="K18" s="29">
        <f>+K190</f>
        <v>1558116</v>
      </c>
    </row>
    <row r="19" spans="1:11" s="28" customFormat="1" ht="12" customHeight="1">
      <c r="A19" s="35"/>
      <c r="B19" s="33" t="s">
        <v>28</v>
      </c>
      <c r="C19" s="29">
        <v>2550.9872860635696</v>
      </c>
      <c r="D19" s="29"/>
      <c r="E19" s="29">
        <v>4384.477314504548</v>
      </c>
      <c r="F19" s="29"/>
      <c r="G19" s="31" t="s">
        <v>19</v>
      </c>
      <c r="H19" s="29"/>
      <c r="I19" s="31" t="s">
        <v>19</v>
      </c>
      <c r="J19" s="29" t="s">
        <v>19</v>
      </c>
      <c r="K19" s="29">
        <f>K192</f>
        <v>1948225</v>
      </c>
    </row>
    <row r="20" spans="1:11" s="28" customFormat="1" ht="12" customHeight="1">
      <c r="A20" s="344" t="s">
        <v>29</v>
      </c>
      <c r="B20" s="344"/>
      <c r="C20" s="37">
        <v>2551.119644243665</v>
      </c>
      <c r="D20" s="37"/>
      <c r="E20" s="37">
        <v>2525.252178300508</v>
      </c>
      <c r="F20" s="37"/>
      <c r="G20" s="39" t="s">
        <v>19</v>
      </c>
      <c r="H20" s="37"/>
      <c r="I20" s="39" t="s">
        <v>19</v>
      </c>
      <c r="J20" s="37" t="s">
        <v>19</v>
      </c>
      <c r="K20" s="37">
        <f>K182+K183+K184+K168+K185+K186+K173+K187+K176</f>
        <v>12336275</v>
      </c>
    </row>
    <row r="21" spans="1:11" s="28" customFormat="1" ht="12" customHeight="1">
      <c r="A21" s="35"/>
      <c r="B21" s="35"/>
      <c r="C21" s="35"/>
      <c r="D21" s="35"/>
      <c r="E21" s="35"/>
      <c r="F21" s="35"/>
      <c r="G21" s="41"/>
      <c r="H21" s="35"/>
      <c r="I21" s="41"/>
      <c r="J21" s="35"/>
      <c r="K21" s="35"/>
    </row>
    <row r="22" spans="1:11" s="24" customFormat="1" ht="12" customHeight="1">
      <c r="A22" s="342" t="s">
        <v>691</v>
      </c>
      <c r="B22" s="342"/>
      <c r="C22" s="25">
        <v>3144.7937902838603</v>
      </c>
      <c r="D22" s="25"/>
      <c r="E22" s="25">
        <v>3795.5175957342267</v>
      </c>
      <c r="F22" s="25"/>
      <c r="G22" s="27" t="s">
        <v>19</v>
      </c>
      <c r="H22" s="25"/>
      <c r="I22" s="27" t="s">
        <v>19</v>
      </c>
      <c r="J22" s="25" t="s">
        <v>19</v>
      </c>
      <c r="K22" s="25">
        <f>K23+K24+K25+K28+K31+K32</f>
        <v>12782392</v>
      </c>
    </row>
    <row r="23" spans="1:11" s="28" customFormat="1" ht="12" customHeight="1">
      <c r="A23" s="343" t="s">
        <v>31</v>
      </c>
      <c r="B23" s="343"/>
      <c r="C23" s="29">
        <v>3424.5037621359224</v>
      </c>
      <c r="D23" s="29"/>
      <c r="E23" s="29">
        <v>3585.7480426590655</v>
      </c>
      <c r="F23" s="29"/>
      <c r="G23" s="31" t="s">
        <v>19</v>
      </c>
      <c r="H23" s="29"/>
      <c r="I23" s="31" t="s">
        <v>19</v>
      </c>
      <c r="J23" s="29" t="s">
        <v>19</v>
      </c>
      <c r="K23" s="29">
        <f>K124+K126+K127+K137+K138+K140+K142+K144+K145</f>
        <v>1231353</v>
      </c>
    </row>
    <row r="24" spans="1:11" s="28" customFormat="1" ht="12" customHeight="1">
      <c r="A24" s="343" t="s">
        <v>32</v>
      </c>
      <c r="B24" s="343"/>
      <c r="C24" s="29">
        <v>3086.523230309073</v>
      </c>
      <c r="D24" s="29"/>
      <c r="E24" s="29">
        <v>7717.59032525133</v>
      </c>
      <c r="F24" s="29"/>
      <c r="G24" s="31" t="s">
        <v>19</v>
      </c>
      <c r="H24" s="29"/>
      <c r="I24" s="31" t="s">
        <v>19</v>
      </c>
      <c r="J24" s="29" t="s">
        <v>19</v>
      </c>
      <c r="K24" s="29">
        <f>K132</f>
        <v>405167</v>
      </c>
    </row>
    <row r="25" spans="1:11" s="28" customFormat="1" ht="12" customHeight="1">
      <c r="A25" s="343" t="s">
        <v>33</v>
      </c>
      <c r="B25" s="343"/>
      <c r="C25" s="29">
        <v>2603.6130715705767</v>
      </c>
      <c r="D25" s="29"/>
      <c r="E25" s="29">
        <v>3246.01076665578</v>
      </c>
      <c r="F25" s="29"/>
      <c r="G25" s="31" t="s">
        <v>19</v>
      </c>
      <c r="H25" s="29"/>
      <c r="I25" s="31" t="s">
        <v>19</v>
      </c>
      <c r="J25" s="29" t="s">
        <v>19</v>
      </c>
      <c r="K25" s="29">
        <f>K26+K27</f>
        <v>4623264</v>
      </c>
    </row>
    <row r="26" spans="1:11" s="28" customFormat="1" ht="12" customHeight="1">
      <c r="A26" s="42"/>
      <c r="B26" s="33" t="s">
        <v>34</v>
      </c>
      <c r="C26" s="29">
        <v>2857.3291995490417</v>
      </c>
      <c r="D26" s="29"/>
      <c r="E26" s="29">
        <v>13249.7305574136</v>
      </c>
      <c r="F26" s="29"/>
      <c r="G26" s="31" t="s">
        <v>19</v>
      </c>
      <c r="H26" s="29"/>
      <c r="I26" s="31" t="s">
        <v>19</v>
      </c>
      <c r="J26" s="29" t="s">
        <v>19</v>
      </c>
      <c r="K26" s="29">
        <f>K125+K129+K131+K139+K146+K150</f>
        <v>833953</v>
      </c>
    </row>
    <row r="27" spans="1:11" s="28" customFormat="1" ht="12" customHeight="1">
      <c r="A27" s="35"/>
      <c r="B27" s="33" t="s">
        <v>35</v>
      </c>
      <c r="C27" s="29">
        <v>2583.492713455521</v>
      </c>
      <c r="D27" s="29"/>
      <c r="E27" s="29">
        <v>2455.4780688926085</v>
      </c>
      <c r="F27" s="29"/>
      <c r="G27" s="31" t="s">
        <v>19</v>
      </c>
      <c r="H27" s="29"/>
      <c r="I27" s="31" t="s">
        <v>19</v>
      </c>
      <c r="J27" s="29" t="s">
        <v>19</v>
      </c>
      <c r="K27" s="29">
        <f>K130+K133+K136+K147</f>
        <v>3789311</v>
      </c>
    </row>
    <row r="28" spans="1:11" s="28" customFormat="1" ht="12" customHeight="1">
      <c r="A28" s="343" t="s">
        <v>36</v>
      </c>
      <c r="B28" s="343"/>
      <c r="C28" s="29">
        <v>2825.318786588611</v>
      </c>
      <c r="D28" s="29"/>
      <c r="E28" s="29">
        <v>4353.171101426307</v>
      </c>
      <c r="F28" s="29"/>
      <c r="G28" s="31" t="s">
        <v>19</v>
      </c>
      <c r="H28" s="29"/>
      <c r="I28" s="31" t="s">
        <v>19</v>
      </c>
      <c r="J28" s="29" t="s">
        <v>19</v>
      </c>
      <c r="K28" s="29">
        <f>K29+K30</f>
        <v>1725245</v>
      </c>
    </row>
    <row r="29" spans="1:11" s="28" customFormat="1" ht="12" customHeight="1">
      <c r="A29" s="42"/>
      <c r="B29" s="33" t="s">
        <v>37</v>
      </c>
      <c r="C29" s="29">
        <v>2469.9203020134228</v>
      </c>
      <c r="D29" s="29"/>
      <c r="E29" s="29">
        <v>4459.7737553101115</v>
      </c>
      <c r="F29" s="29"/>
      <c r="G29" s="31" t="s">
        <v>19</v>
      </c>
      <c r="H29" s="29"/>
      <c r="I29" s="31" t="s">
        <v>19</v>
      </c>
      <c r="J29" s="29" t="s">
        <v>19</v>
      </c>
      <c r="K29" s="29">
        <f>+K128</f>
        <v>718390</v>
      </c>
    </row>
    <row r="30" spans="1:11" s="28" customFormat="1" ht="12" customHeight="1">
      <c r="A30" s="35"/>
      <c r="B30" s="33" t="s">
        <v>38</v>
      </c>
      <c r="C30" s="29">
        <v>2990.4142634450504</v>
      </c>
      <c r="D30" s="29"/>
      <c r="E30" s="29">
        <v>4305.0793714066685</v>
      </c>
      <c r="F30" s="29"/>
      <c r="G30" s="31" t="s">
        <v>19</v>
      </c>
      <c r="H30" s="29"/>
      <c r="I30" s="31" t="s">
        <v>19</v>
      </c>
      <c r="J30" s="29" t="s">
        <v>19</v>
      </c>
      <c r="K30" s="29">
        <f>K148</f>
        <v>1006855</v>
      </c>
    </row>
    <row r="31" spans="1:11" s="28" customFormat="1" ht="12" customHeight="1">
      <c r="A31" s="343" t="s">
        <v>39</v>
      </c>
      <c r="B31" s="343"/>
      <c r="C31" s="29">
        <v>2900.6590296495956</v>
      </c>
      <c r="D31" s="29"/>
      <c r="E31" s="29">
        <v>7521.255767123288</v>
      </c>
      <c r="F31" s="29"/>
      <c r="G31" s="31" t="s">
        <v>19</v>
      </c>
      <c r="H31" s="29"/>
      <c r="I31" s="31" t="s">
        <v>19</v>
      </c>
      <c r="J31" s="29" t="s">
        <v>19</v>
      </c>
      <c r="K31" s="29">
        <f>K134+K135+K141+K143+K149</f>
        <v>730133</v>
      </c>
    </row>
    <row r="32" spans="1:11" s="28" customFormat="1" ht="12" customHeight="1">
      <c r="A32" s="343" t="s">
        <v>692</v>
      </c>
      <c r="B32" s="343"/>
      <c r="C32" s="29">
        <v>2586.759589502019</v>
      </c>
      <c r="D32" s="29"/>
      <c r="E32" s="29">
        <v>2234.7097536450483</v>
      </c>
      <c r="F32" s="29"/>
      <c r="G32" s="31" t="s">
        <v>19</v>
      </c>
      <c r="H32" s="29"/>
      <c r="I32" s="31" t="s">
        <v>19</v>
      </c>
      <c r="J32" s="29" t="s">
        <v>19</v>
      </c>
      <c r="K32" s="29">
        <f>K33+K34+K35</f>
        <v>4067230</v>
      </c>
    </row>
    <row r="33" spans="1:11" s="28" customFormat="1" ht="12" customHeight="1">
      <c r="A33" s="42"/>
      <c r="B33" s="33" t="s">
        <v>41</v>
      </c>
      <c r="C33" s="29">
        <v>2783.666083916084</v>
      </c>
      <c r="D33" s="29"/>
      <c r="E33" s="29">
        <v>5025.9050444049735</v>
      </c>
      <c r="F33" s="29"/>
      <c r="G33" s="31" t="s">
        <v>19</v>
      </c>
      <c r="H33" s="29"/>
      <c r="I33" s="31" t="s">
        <v>19</v>
      </c>
      <c r="J33" s="29" t="s">
        <v>19</v>
      </c>
      <c r="K33" s="29">
        <f>K158</f>
        <v>182231</v>
      </c>
    </row>
    <row r="34" spans="1:11" s="28" customFormat="1" ht="12" customHeight="1">
      <c r="A34" s="32"/>
      <c r="B34" s="33" t="s">
        <v>42</v>
      </c>
      <c r="C34" s="29">
        <v>2993.461187214612</v>
      </c>
      <c r="D34" s="29"/>
      <c r="E34" s="29">
        <v>15497.692876712334</v>
      </c>
      <c r="F34" s="29"/>
      <c r="G34" s="31" t="s">
        <v>19</v>
      </c>
      <c r="H34" s="29"/>
      <c r="I34" s="31" t="s">
        <v>19</v>
      </c>
      <c r="J34" s="29" t="s">
        <v>19</v>
      </c>
      <c r="K34" s="29">
        <f>K154+K155+K156+K159</f>
        <v>41621</v>
      </c>
    </row>
    <row r="35" spans="1:11" s="28" customFormat="1" ht="12" customHeight="1">
      <c r="A35" s="32"/>
      <c r="B35" s="43" t="s">
        <v>693</v>
      </c>
      <c r="C35" s="37">
        <v>2547.6176984281</v>
      </c>
      <c r="D35" s="37"/>
      <c r="E35" s="37">
        <v>1371.443359691418</v>
      </c>
      <c r="F35" s="37"/>
      <c r="G35" s="39" t="s">
        <v>19</v>
      </c>
      <c r="H35" s="37"/>
      <c r="I35" s="39" t="s">
        <v>19</v>
      </c>
      <c r="J35" s="37" t="s">
        <v>19</v>
      </c>
      <c r="K35" s="37">
        <f>K153+K157+K160</f>
        <v>3843378</v>
      </c>
    </row>
    <row r="36" spans="1:11" s="28" customFormat="1" ht="12" customHeight="1">
      <c r="A36" s="35"/>
      <c r="B36" s="35"/>
      <c r="C36" s="35"/>
      <c r="D36" s="35"/>
      <c r="E36" s="35"/>
      <c r="F36" s="35"/>
      <c r="G36" s="41"/>
      <c r="H36" s="35"/>
      <c r="I36" s="41"/>
      <c r="J36" s="35"/>
      <c r="K36" s="35"/>
    </row>
    <row r="37" spans="1:11" s="24" customFormat="1" ht="12" customHeight="1">
      <c r="A37" s="342" t="s">
        <v>44</v>
      </c>
      <c r="B37" s="342"/>
      <c r="C37" s="25">
        <v>2656.3392572387747</v>
      </c>
      <c r="D37" s="25"/>
      <c r="E37" s="25">
        <v>2228.858611231771</v>
      </c>
      <c r="F37" s="25"/>
      <c r="G37" s="27" t="s">
        <v>19</v>
      </c>
      <c r="H37" s="25"/>
      <c r="I37" s="27" t="s">
        <v>19</v>
      </c>
      <c r="J37" s="25" t="s">
        <v>19</v>
      </c>
      <c r="K37" s="25">
        <f>K38+K39</f>
        <v>12200555</v>
      </c>
    </row>
    <row r="38" spans="1:11" s="28" customFormat="1" ht="12" customHeight="1">
      <c r="A38" s="343" t="s">
        <v>45</v>
      </c>
      <c r="B38" s="343"/>
      <c r="C38" s="29">
        <v>2656.19480180394</v>
      </c>
      <c r="D38" s="29"/>
      <c r="E38" s="29">
        <v>2321.014140881387</v>
      </c>
      <c r="F38" s="29"/>
      <c r="G38" s="31" t="s">
        <v>19</v>
      </c>
      <c r="H38" s="29"/>
      <c r="I38" s="31" t="s">
        <v>19</v>
      </c>
      <c r="J38" s="29" t="s">
        <v>19</v>
      </c>
      <c r="K38" s="29">
        <f>K163+K164+K166+K167+K169+K172+K174+K175+K178+K179</f>
        <v>10915275</v>
      </c>
    </row>
    <row r="39" spans="1:11" s="28" customFormat="1" ht="12" customHeight="1">
      <c r="A39" s="344" t="s">
        <v>46</v>
      </c>
      <c r="B39" s="344"/>
      <c r="C39" s="37">
        <v>2657.4397830018083</v>
      </c>
      <c r="D39" s="37"/>
      <c r="E39" s="37">
        <v>1537.3274072119614</v>
      </c>
      <c r="F39" s="37"/>
      <c r="G39" s="39" t="s">
        <v>19</v>
      </c>
      <c r="H39" s="37"/>
      <c r="I39" s="39" t="s">
        <v>19</v>
      </c>
      <c r="J39" s="37" t="s">
        <v>19</v>
      </c>
      <c r="K39" s="37">
        <f>+K165+K170+K177</f>
        <v>1285280</v>
      </c>
    </row>
    <row r="40" spans="1:11" s="28" customFormat="1" ht="12" customHeight="1">
      <c r="A40" s="35"/>
      <c r="B40" s="35"/>
      <c r="C40" s="35"/>
      <c r="D40" s="35"/>
      <c r="E40" s="35"/>
      <c r="F40" s="35"/>
      <c r="G40" s="41"/>
      <c r="H40" s="35"/>
      <c r="I40" s="41"/>
      <c r="J40" s="35"/>
      <c r="K40" s="35"/>
    </row>
    <row r="41" spans="1:11" s="24" customFormat="1" ht="12" customHeight="1">
      <c r="A41" s="342" t="s">
        <v>47</v>
      </c>
      <c r="B41" s="342"/>
      <c r="C41" s="25">
        <v>4844.579761803729</v>
      </c>
      <c r="D41" s="25"/>
      <c r="E41" s="25">
        <v>5299.983296415038</v>
      </c>
      <c r="F41" s="25"/>
      <c r="G41" s="27" t="s">
        <v>19</v>
      </c>
      <c r="H41" s="25"/>
      <c r="I41" s="27" t="s">
        <v>19</v>
      </c>
      <c r="J41" s="25" t="s">
        <v>19</v>
      </c>
      <c r="K41" s="25">
        <f>K42+K43+K46</f>
        <v>-42742269</v>
      </c>
    </row>
    <row r="42" spans="1:11" s="28" customFormat="1" ht="12" customHeight="1">
      <c r="A42" s="343" t="s">
        <v>48</v>
      </c>
      <c r="B42" s="343"/>
      <c r="C42" s="29">
        <v>5493.759513714542</v>
      </c>
      <c r="D42" s="29"/>
      <c r="E42" s="29">
        <v>6471.088806527137</v>
      </c>
      <c r="F42" s="29"/>
      <c r="G42" s="31" t="s">
        <v>19</v>
      </c>
      <c r="H42" s="29"/>
      <c r="I42" s="31" t="s">
        <v>19</v>
      </c>
      <c r="J42" s="29" t="s">
        <v>19</v>
      </c>
      <c r="K42" s="29">
        <f>K81+K82+K85+K86+K88+K90+K92+K93+K97+K99+K104+K105+K109+K112+K115+K117+K120+K121</f>
        <v>-44503156</v>
      </c>
    </row>
    <row r="43" spans="1:11" s="28" customFormat="1" ht="12" customHeight="1">
      <c r="A43" s="346" t="s">
        <v>49</v>
      </c>
      <c r="B43" s="346"/>
      <c r="C43" s="29">
        <v>3465.6881862680248</v>
      </c>
      <c r="D43" s="29"/>
      <c r="E43" s="29">
        <v>2298.924308406754</v>
      </c>
      <c r="F43" s="29"/>
      <c r="G43" s="31" t="s">
        <v>19</v>
      </c>
      <c r="H43" s="29"/>
      <c r="I43" s="31" t="s">
        <v>19</v>
      </c>
      <c r="J43" s="29" t="s">
        <v>19</v>
      </c>
      <c r="K43" s="29">
        <f>K44+K45</f>
        <v>386590</v>
      </c>
    </row>
    <row r="44" spans="1:11" s="28" customFormat="1" ht="12" customHeight="1">
      <c r="A44" s="43"/>
      <c r="B44" s="33" t="s">
        <v>50</v>
      </c>
      <c r="C44" s="29">
        <v>3852.5562571319892</v>
      </c>
      <c r="D44" s="29"/>
      <c r="E44" s="29">
        <v>1493.8787440047968</v>
      </c>
      <c r="F44" s="29"/>
      <c r="G44" s="31" t="s">
        <v>19</v>
      </c>
      <c r="H44" s="29"/>
      <c r="I44" s="31" t="s">
        <v>19</v>
      </c>
      <c r="J44" s="29" t="s">
        <v>19</v>
      </c>
      <c r="K44" s="29">
        <f>K75+K102+K91+K171+K95+K100+K118</f>
        <v>-2716912</v>
      </c>
    </row>
    <row r="45" spans="1:11" s="28" customFormat="1" ht="12" customHeight="1">
      <c r="A45" s="43"/>
      <c r="B45" s="33" t="s">
        <v>51</v>
      </c>
      <c r="C45" s="29">
        <v>2932.182018464121</v>
      </c>
      <c r="D45" s="29"/>
      <c r="E45" s="29">
        <v>3406.744047643602</v>
      </c>
      <c r="F45" s="29"/>
      <c r="G45" s="31" t="s">
        <v>19</v>
      </c>
      <c r="H45" s="29"/>
      <c r="I45" s="31" t="s">
        <v>19</v>
      </c>
      <c r="J45" s="29" t="s">
        <v>19</v>
      </c>
      <c r="K45" s="29">
        <f>K83+K108+K110</f>
        <v>3103502</v>
      </c>
    </row>
    <row r="46" spans="1:11" s="28" customFormat="1" ht="12" customHeight="1">
      <c r="A46" s="343" t="s">
        <v>53</v>
      </c>
      <c r="B46" s="343"/>
      <c r="C46" s="29">
        <v>3478.4093989263397</v>
      </c>
      <c r="D46" s="29"/>
      <c r="E46" s="29">
        <v>3347.8496211404477</v>
      </c>
      <c r="F46" s="29"/>
      <c r="G46" s="31" t="s">
        <v>19</v>
      </c>
      <c r="H46" s="29"/>
      <c r="I46" s="31" t="s">
        <v>19</v>
      </c>
      <c r="J46" s="29" t="s">
        <v>19</v>
      </c>
      <c r="K46" s="29">
        <f>K47+K48+K49</f>
        <v>1374297</v>
      </c>
    </row>
    <row r="47" spans="1:11" s="28" customFormat="1" ht="12" customHeight="1">
      <c r="A47" s="43"/>
      <c r="B47" s="33" t="s">
        <v>54</v>
      </c>
      <c r="C47" s="29">
        <v>2621.542258788332</v>
      </c>
      <c r="D47" s="29"/>
      <c r="E47" s="29">
        <v>6982.187926115581</v>
      </c>
      <c r="F47" s="29"/>
      <c r="G47" s="31" t="s">
        <v>19</v>
      </c>
      <c r="H47" s="29"/>
      <c r="I47" s="31" t="s">
        <v>19</v>
      </c>
      <c r="J47" s="29" t="s">
        <v>19</v>
      </c>
      <c r="K47" s="29">
        <f>+K71+K72+K80+K101</f>
        <v>961535</v>
      </c>
    </row>
    <row r="48" spans="1:11" s="28" customFormat="1" ht="12" customHeight="1">
      <c r="A48" s="43"/>
      <c r="B48" s="33" t="s">
        <v>55</v>
      </c>
      <c r="C48" s="29">
        <v>2942.6114512659274</v>
      </c>
      <c r="D48" s="29"/>
      <c r="E48" s="29">
        <v>2300.556135774465</v>
      </c>
      <c r="F48" s="29"/>
      <c r="G48" s="31" t="s">
        <v>19</v>
      </c>
      <c r="H48" s="29"/>
      <c r="I48" s="31" t="s">
        <v>19</v>
      </c>
      <c r="J48" s="29" t="s">
        <v>19</v>
      </c>
      <c r="K48" s="29">
        <f>K74+K76+K87+K89+K103+K107+K113+K116</f>
        <v>2328805</v>
      </c>
    </row>
    <row r="49" spans="1:11" s="28" customFormat="1" ht="12" customHeight="1">
      <c r="A49" s="43"/>
      <c r="B49" s="43" t="s">
        <v>56</v>
      </c>
      <c r="C49" s="37">
        <v>3873.090656006853</v>
      </c>
      <c r="D49" s="37"/>
      <c r="E49" s="37">
        <v>3105.8378052690264</v>
      </c>
      <c r="F49" s="37"/>
      <c r="G49" s="39" t="s">
        <v>19</v>
      </c>
      <c r="H49" s="37"/>
      <c r="I49" s="39" t="s">
        <v>19</v>
      </c>
      <c r="J49" s="37" t="s">
        <v>19</v>
      </c>
      <c r="K49" s="37">
        <f>K70+K77+K84+K94+K106+K111+K119</f>
        <v>-1916043</v>
      </c>
    </row>
    <row r="50" spans="1:11" s="28" customFormat="1" ht="12" customHeight="1">
      <c r="A50" s="34"/>
      <c r="B50" s="34"/>
      <c r="C50" s="34"/>
      <c r="D50" s="34"/>
      <c r="E50" s="34"/>
      <c r="F50" s="34"/>
      <c r="G50" s="46"/>
      <c r="H50" s="34"/>
      <c r="I50" s="46"/>
      <c r="J50" s="34"/>
      <c r="K50" s="34"/>
    </row>
    <row r="51" spans="1:11" s="24" customFormat="1" ht="12" customHeight="1">
      <c r="A51" s="342" t="s">
        <v>57</v>
      </c>
      <c r="B51" s="342"/>
      <c r="C51" s="25">
        <v>3788.359690746203</v>
      </c>
      <c r="D51" s="25"/>
      <c r="E51" s="25">
        <v>3181.202612958457</v>
      </c>
      <c r="F51" s="25"/>
      <c r="G51" s="27" t="s">
        <v>19</v>
      </c>
      <c r="H51" s="25"/>
      <c r="I51" s="27" t="s">
        <v>19</v>
      </c>
      <c r="J51" s="25" t="s">
        <v>19</v>
      </c>
      <c r="K51" s="25">
        <f>K52+K53+K54</f>
        <v>-412990</v>
      </c>
    </row>
    <row r="52" spans="1:11" s="28" customFormat="1" ht="12" customHeight="1">
      <c r="A52" s="343" t="s">
        <v>58</v>
      </c>
      <c r="B52" s="343"/>
      <c r="C52" s="29">
        <v>3311.5251950242464</v>
      </c>
      <c r="D52" s="29"/>
      <c r="E52" s="29">
        <v>2891.080014994829</v>
      </c>
      <c r="F52" s="29"/>
      <c r="G52" s="31" t="s">
        <v>19</v>
      </c>
      <c r="H52" s="29"/>
      <c r="I52" s="31" t="s">
        <v>19</v>
      </c>
      <c r="J52" s="29" t="s">
        <v>19</v>
      </c>
      <c r="K52" s="29">
        <f>K57+K60+K63+K67</f>
        <v>563231</v>
      </c>
    </row>
    <row r="53" spans="1:11" s="28" customFormat="1" ht="12" customHeight="1">
      <c r="A53" s="343" t="s">
        <v>59</v>
      </c>
      <c r="B53" s="343"/>
      <c r="C53" s="29">
        <v>4111.869217138155</v>
      </c>
      <c r="D53" s="29"/>
      <c r="E53" s="29">
        <v>3655.8022749922143</v>
      </c>
      <c r="F53" s="29"/>
      <c r="G53" s="31" t="s">
        <v>19</v>
      </c>
      <c r="H53" s="29"/>
      <c r="I53" s="31" t="s">
        <v>19</v>
      </c>
      <c r="J53" s="29" t="s">
        <v>19</v>
      </c>
      <c r="K53" s="29">
        <f>K73+K78+K79+K61+K62+K96+K98+K64+K65+K114+K66</f>
        <v>-1411717</v>
      </c>
    </row>
    <row r="54" spans="1:11" s="28" customFormat="1" ht="12" customHeight="1">
      <c r="A54" s="344" t="s">
        <v>60</v>
      </c>
      <c r="B54" s="344"/>
      <c r="C54" s="37">
        <v>3494.7592915939135</v>
      </c>
      <c r="D54" s="37"/>
      <c r="E54" s="37">
        <v>794.9760693928117</v>
      </c>
      <c r="F54" s="37"/>
      <c r="G54" s="39" t="s">
        <v>19</v>
      </c>
      <c r="H54" s="37"/>
      <c r="I54" s="39" t="s">
        <v>19</v>
      </c>
      <c r="J54" s="37" t="s">
        <v>19</v>
      </c>
      <c r="K54" s="37">
        <f>K59+K58</f>
        <v>435496</v>
      </c>
    </row>
    <row r="55" spans="1:11" s="28" customFormat="1" ht="12" customHeight="1">
      <c r="A55" s="34"/>
      <c r="B55" s="44"/>
      <c r="C55" s="72"/>
      <c r="D55" s="72"/>
      <c r="E55" s="72"/>
      <c r="F55" s="72"/>
      <c r="G55" s="87"/>
      <c r="H55" s="72"/>
      <c r="I55" s="87"/>
      <c r="J55" s="72"/>
      <c r="K55" s="72"/>
    </row>
    <row r="56" spans="1:11" s="28" customFormat="1" ht="12" customHeight="1">
      <c r="A56" s="348" t="s">
        <v>61</v>
      </c>
      <c r="B56" s="348"/>
      <c r="C56" s="21">
        <v>3827.887200597292</v>
      </c>
      <c r="D56" s="21"/>
      <c r="E56" s="21">
        <v>3197.597009948965</v>
      </c>
      <c r="F56" s="21"/>
      <c r="G56" s="23" t="s">
        <v>19</v>
      </c>
      <c r="H56" s="21"/>
      <c r="I56" s="23" t="s">
        <v>19</v>
      </c>
      <c r="J56" s="21" t="s">
        <v>19</v>
      </c>
      <c r="K56" s="21">
        <f>SUM(K57:K67)</f>
        <v>-1080662</v>
      </c>
    </row>
    <row r="57" spans="1:11" s="28" customFormat="1" ht="12" customHeight="1">
      <c r="A57" s="343" t="s">
        <v>63</v>
      </c>
      <c r="B57" s="343"/>
      <c r="C57" s="29">
        <v>3912.178928247048</v>
      </c>
      <c r="D57" s="29"/>
      <c r="E57" s="29">
        <v>3734.051030068472</v>
      </c>
      <c r="F57" s="29"/>
      <c r="G57" s="29">
        <v>88</v>
      </c>
      <c r="H57" s="29"/>
      <c r="I57" s="31">
        <v>92.21</v>
      </c>
      <c r="J57" s="29">
        <v>51</v>
      </c>
      <c r="K57" s="29">
        <v>0</v>
      </c>
    </row>
    <row r="58" spans="1:11" s="28" customFormat="1" ht="12" customHeight="1">
      <c r="A58" s="343" t="s">
        <v>621</v>
      </c>
      <c r="B58" s="343"/>
      <c r="C58" s="29">
        <v>2560.31955079122</v>
      </c>
      <c r="D58" s="29"/>
      <c r="E58" s="29">
        <v>2167.711439471006</v>
      </c>
      <c r="F58" s="29"/>
      <c r="G58" s="29">
        <v>95</v>
      </c>
      <c r="H58" s="29"/>
      <c r="I58" s="31">
        <v>73.36</v>
      </c>
      <c r="J58" s="29">
        <v>39</v>
      </c>
      <c r="K58" s="29">
        <v>442284</v>
      </c>
    </row>
    <row r="59" spans="1:11" s="28" customFormat="1" ht="12" customHeight="1">
      <c r="A59" s="343" t="s">
        <v>69</v>
      </c>
      <c r="B59" s="343"/>
      <c r="C59" s="29">
        <v>4387.719024390244</v>
      </c>
      <c r="D59" s="29"/>
      <c r="E59" s="29">
        <v>-509.4210971483819</v>
      </c>
      <c r="F59" s="29"/>
      <c r="G59" s="29">
        <v>80</v>
      </c>
      <c r="H59" s="29"/>
      <c r="I59" s="31">
        <v>99.27</v>
      </c>
      <c r="J59" s="29">
        <v>56</v>
      </c>
      <c r="K59" s="29">
        <v>-6788</v>
      </c>
    </row>
    <row r="60" spans="1:11" s="28" customFormat="1" ht="12" customHeight="1">
      <c r="A60" s="343" t="s">
        <v>70</v>
      </c>
      <c r="B60" s="343"/>
      <c r="C60" s="29">
        <v>3607.644774990546</v>
      </c>
      <c r="D60" s="29"/>
      <c r="E60" s="29">
        <v>2503.0448922467176</v>
      </c>
      <c r="F60" s="29"/>
      <c r="G60" s="29">
        <v>87</v>
      </c>
      <c r="H60" s="29"/>
      <c r="I60" s="31">
        <v>97.78</v>
      </c>
      <c r="J60" s="29">
        <v>55</v>
      </c>
      <c r="K60" s="29">
        <v>-309564</v>
      </c>
    </row>
    <row r="61" spans="1:11" s="28" customFormat="1" ht="12" customHeight="1">
      <c r="A61" s="343" t="s">
        <v>71</v>
      </c>
      <c r="B61" s="343"/>
      <c r="C61" s="29">
        <v>3208.998524529694</v>
      </c>
      <c r="D61" s="29"/>
      <c r="E61" s="29">
        <v>3061.66148</v>
      </c>
      <c r="F61" s="29"/>
      <c r="G61" s="29">
        <v>80</v>
      </c>
      <c r="H61" s="29"/>
      <c r="I61" s="31">
        <v>95.73</v>
      </c>
      <c r="J61" s="29">
        <v>54</v>
      </c>
      <c r="K61" s="29">
        <v>79398</v>
      </c>
    </row>
    <row r="62" spans="1:11" s="28" customFormat="1" ht="12" customHeight="1">
      <c r="A62" s="343" t="s">
        <v>74</v>
      </c>
      <c r="B62" s="343"/>
      <c r="C62" s="29">
        <v>5086.971998068832</v>
      </c>
      <c r="D62" s="30">
        <v>6</v>
      </c>
      <c r="E62" s="29">
        <v>4972.52331665427</v>
      </c>
      <c r="F62" s="30">
        <v>6</v>
      </c>
      <c r="G62" s="29">
        <v>75</v>
      </c>
      <c r="H62" s="30">
        <v>6</v>
      </c>
      <c r="I62" s="31">
        <v>112.64</v>
      </c>
      <c r="J62" s="29">
        <v>65</v>
      </c>
      <c r="K62" s="29">
        <v>-2719994</v>
      </c>
    </row>
    <row r="63" spans="1:11" s="28" customFormat="1" ht="12" customHeight="1">
      <c r="A63" s="343" t="s">
        <v>76</v>
      </c>
      <c r="B63" s="343"/>
      <c r="C63" s="29">
        <v>2598.67776816609</v>
      </c>
      <c r="D63" s="29"/>
      <c r="E63" s="29">
        <v>2462.799786223278</v>
      </c>
      <c r="F63" s="29"/>
      <c r="G63" s="29">
        <v>88</v>
      </c>
      <c r="H63" s="29"/>
      <c r="I63" s="31">
        <v>85.85</v>
      </c>
      <c r="J63" s="29">
        <v>47</v>
      </c>
      <c r="K63" s="29">
        <v>593898</v>
      </c>
    </row>
    <row r="64" spans="1:11" s="28" customFormat="1" ht="12" customHeight="1">
      <c r="A64" s="343" t="s">
        <v>79</v>
      </c>
      <c r="B64" s="343"/>
      <c r="C64" s="29">
        <v>3365.231216272312</v>
      </c>
      <c r="D64" s="29"/>
      <c r="E64" s="29">
        <v>428.2843255620322</v>
      </c>
      <c r="F64" s="29"/>
      <c r="G64" s="29">
        <v>75</v>
      </c>
      <c r="H64" s="29"/>
      <c r="I64" s="31">
        <v>95.55</v>
      </c>
      <c r="J64" s="29">
        <v>54</v>
      </c>
      <c r="K64" s="29">
        <v>0</v>
      </c>
    </row>
    <row r="65" spans="1:11" s="28" customFormat="1" ht="12" customHeight="1">
      <c r="A65" s="343" t="s">
        <v>81</v>
      </c>
      <c r="B65" s="343"/>
      <c r="C65" s="29">
        <v>2650.7420244190625</v>
      </c>
      <c r="D65" s="29"/>
      <c r="E65" s="29">
        <v>2945.0783688492825</v>
      </c>
      <c r="F65" s="29"/>
      <c r="G65" s="29">
        <v>85</v>
      </c>
      <c r="H65" s="29"/>
      <c r="I65" s="31">
        <v>80.62</v>
      </c>
      <c r="J65" s="29">
        <v>44</v>
      </c>
      <c r="K65" s="29">
        <v>561207</v>
      </c>
    </row>
    <row r="66" spans="1:11" s="28" customFormat="1" ht="12" customHeight="1">
      <c r="A66" s="343" t="s">
        <v>83</v>
      </c>
      <c r="B66" s="343"/>
      <c r="C66" s="29">
        <v>3524.033952014486</v>
      </c>
      <c r="D66" s="29"/>
      <c r="E66" s="29">
        <v>2536.317058295964</v>
      </c>
      <c r="F66" s="29"/>
      <c r="G66" s="29">
        <v>65</v>
      </c>
      <c r="H66" s="29"/>
      <c r="I66" s="31">
        <v>95.46</v>
      </c>
      <c r="J66" s="29">
        <v>54</v>
      </c>
      <c r="K66" s="29">
        <v>0</v>
      </c>
    </row>
    <row r="67" spans="1:11" s="28" customFormat="1" ht="12" customHeight="1">
      <c r="A67" s="344" t="s">
        <v>85</v>
      </c>
      <c r="B67" s="344"/>
      <c r="C67" s="37">
        <v>2978.3409383033418</v>
      </c>
      <c r="D67" s="37"/>
      <c r="E67" s="37">
        <v>3588.52253052503</v>
      </c>
      <c r="F67" s="37"/>
      <c r="G67" s="37">
        <v>90</v>
      </c>
      <c r="H67" s="37"/>
      <c r="I67" s="39">
        <v>88.17</v>
      </c>
      <c r="J67" s="37">
        <v>49</v>
      </c>
      <c r="K67" s="37">
        <v>278897</v>
      </c>
    </row>
    <row r="68" spans="1:11" s="28" customFormat="1" ht="12" customHeight="1">
      <c r="A68" s="34"/>
      <c r="B68" s="34"/>
      <c r="C68" s="34"/>
      <c r="D68" s="34"/>
      <c r="E68" s="34"/>
      <c r="F68" s="34"/>
      <c r="G68" s="34"/>
      <c r="H68" s="34"/>
      <c r="I68" s="46"/>
      <c r="J68" s="34"/>
      <c r="K68" s="34"/>
    </row>
    <row r="69" spans="1:11" s="28" customFormat="1" ht="12" customHeight="1">
      <c r="A69" s="342" t="s">
        <v>86</v>
      </c>
      <c r="B69" s="342"/>
      <c r="C69" s="25">
        <v>4800.1121229757955</v>
      </c>
      <c r="D69" s="25"/>
      <c r="E69" s="25">
        <v>5231.485409082663</v>
      </c>
      <c r="F69" s="25"/>
      <c r="G69" s="25" t="s">
        <v>19</v>
      </c>
      <c r="H69" s="25"/>
      <c r="I69" s="27" t="s">
        <v>19</v>
      </c>
      <c r="J69" s="25" t="s">
        <v>19</v>
      </c>
      <c r="K69" s="25">
        <f>SUM(K70:K121)</f>
        <v>-42406603</v>
      </c>
    </row>
    <row r="70" spans="1:11" s="28" customFormat="1" ht="12" customHeight="1">
      <c r="A70" s="343" t="s">
        <v>746</v>
      </c>
      <c r="B70" s="343"/>
      <c r="C70" s="29">
        <v>3002.5510301868712</v>
      </c>
      <c r="D70" s="29"/>
      <c r="E70" s="29">
        <v>3484.5887476765797</v>
      </c>
      <c r="F70" s="29"/>
      <c r="G70" s="29">
        <v>82</v>
      </c>
      <c r="H70" s="29"/>
      <c r="I70" s="31">
        <v>93.32</v>
      </c>
      <c r="J70" s="29">
        <v>52</v>
      </c>
      <c r="K70" s="29">
        <v>286405</v>
      </c>
    </row>
    <row r="71" spans="1:11" s="28" customFormat="1" ht="12" customHeight="1">
      <c r="A71" s="343" t="s">
        <v>747</v>
      </c>
      <c r="B71" s="343"/>
      <c r="C71" s="29">
        <v>2361.5022321428573</v>
      </c>
      <c r="D71" s="29"/>
      <c r="E71" s="29">
        <v>6081.370975965039</v>
      </c>
      <c r="F71" s="29"/>
      <c r="G71" s="29">
        <v>95</v>
      </c>
      <c r="H71" s="29"/>
      <c r="I71" s="31">
        <v>72.27</v>
      </c>
      <c r="J71" s="29">
        <v>38</v>
      </c>
      <c r="K71" s="29">
        <v>534800</v>
      </c>
    </row>
    <row r="72" spans="1:11" s="28" customFormat="1" ht="12" customHeight="1">
      <c r="A72" s="343" t="s">
        <v>89</v>
      </c>
      <c r="B72" s="343"/>
      <c r="C72" s="29">
        <v>2731.846625766871</v>
      </c>
      <c r="D72" s="29"/>
      <c r="E72" s="29">
        <v>6005.751753846153</v>
      </c>
      <c r="F72" s="29"/>
      <c r="G72" s="29">
        <v>90</v>
      </c>
      <c r="H72" s="29"/>
      <c r="I72" s="31">
        <v>79.45</v>
      </c>
      <c r="J72" s="29">
        <v>43</v>
      </c>
      <c r="K72" s="29">
        <v>44517</v>
      </c>
    </row>
    <row r="73" spans="1:11" s="28" customFormat="1" ht="12" customHeight="1">
      <c r="A73" s="343" t="s">
        <v>90</v>
      </c>
      <c r="B73" s="343"/>
      <c r="C73" s="29">
        <v>2772.9831223628694</v>
      </c>
      <c r="D73" s="29"/>
      <c r="E73" s="29">
        <v>3894.554718749999</v>
      </c>
      <c r="F73" s="29"/>
      <c r="G73" s="29">
        <v>95</v>
      </c>
      <c r="H73" s="29"/>
      <c r="I73" s="31">
        <v>71.99</v>
      </c>
      <c r="J73" s="29">
        <v>38</v>
      </c>
      <c r="K73" s="29">
        <v>751794</v>
      </c>
    </row>
    <row r="74" spans="1:11" s="28" customFormat="1" ht="12" customHeight="1">
      <c r="A74" s="343" t="s">
        <v>91</v>
      </c>
      <c r="B74" s="343"/>
      <c r="C74" s="29">
        <v>2716.9044368600685</v>
      </c>
      <c r="D74" s="29"/>
      <c r="E74" s="29">
        <v>4245.81265993266</v>
      </c>
      <c r="F74" s="29"/>
      <c r="G74" s="29">
        <v>100</v>
      </c>
      <c r="H74" s="29"/>
      <c r="I74" s="31">
        <v>70.51</v>
      </c>
      <c r="J74" s="29">
        <v>37</v>
      </c>
      <c r="K74" s="29">
        <v>172824</v>
      </c>
    </row>
    <row r="75" spans="1:11" s="28" customFormat="1" ht="12" customHeight="1">
      <c r="A75" s="343" t="s">
        <v>748</v>
      </c>
      <c r="B75" s="343"/>
      <c r="C75" s="29">
        <v>3345.0676841406766</v>
      </c>
      <c r="D75" s="29"/>
      <c r="E75" s="29">
        <v>5842.166873773708</v>
      </c>
      <c r="F75" s="29"/>
      <c r="G75" s="29">
        <v>87</v>
      </c>
      <c r="H75" s="29"/>
      <c r="I75" s="31">
        <v>95.97</v>
      </c>
      <c r="J75" s="29">
        <v>54</v>
      </c>
      <c r="K75" s="29">
        <v>12075</v>
      </c>
    </row>
    <row r="76" spans="1:11" s="28" customFormat="1" ht="12" customHeight="1">
      <c r="A76" s="343" t="s">
        <v>94</v>
      </c>
      <c r="B76" s="343"/>
      <c r="C76" s="29">
        <v>2706.3148734177216</v>
      </c>
      <c r="D76" s="29"/>
      <c r="E76" s="29">
        <v>2275.384444444445</v>
      </c>
      <c r="F76" s="29"/>
      <c r="G76" s="29">
        <v>100</v>
      </c>
      <c r="H76" s="29"/>
      <c r="I76" s="31">
        <v>72</v>
      </c>
      <c r="J76" s="29">
        <v>38</v>
      </c>
      <c r="K76" s="29">
        <v>571574</v>
      </c>
    </row>
    <row r="77" spans="1:11" s="28" customFormat="1" ht="12" customHeight="1">
      <c r="A77" s="343" t="s">
        <v>96</v>
      </c>
      <c r="B77" s="343"/>
      <c r="C77" s="29">
        <v>7925.766351295763</v>
      </c>
      <c r="D77" s="29"/>
      <c r="E77" s="29">
        <v>-966.8649218750004</v>
      </c>
      <c r="F77" s="29"/>
      <c r="G77" s="29">
        <v>59</v>
      </c>
      <c r="H77" s="29"/>
      <c r="I77" s="31">
        <v>171.51</v>
      </c>
      <c r="J77" s="29">
        <v>70</v>
      </c>
      <c r="K77" s="29">
        <v>-2806419</v>
      </c>
    </row>
    <row r="78" spans="1:11" s="28" customFormat="1" ht="12" customHeight="1">
      <c r="A78" s="343" t="s">
        <v>98</v>
      </c>
      <c r="B78" s="343"/>
      <c r="C78" s="29">
        <v>5026.815523059618</v>
      </c>
      <c r="D78" s="29"/>
      <c r="E78" s="29">
        <v>5589.75796359499</v>
      </c>
      <c r="F78" s="29"/>
      <c r="G78" s="29">
        <v>65</v>
      </c>
      <c r="H78" s="29"/>
      <c r="I78" s="31">
        <v>140.45</v>
      </c>
      <c r="J78" s="29">
        <v>70</v>
      </c>
      <c r="K78" s="29">
        <v>-327884</v>
      </c>
    </row>
    <row r="79" spans="1:11" s="28" customFormat="1" ht="12" customHeight="1">
      <c r="A79" s="343" t="s">
        <v>100</v>
      </c>
      <c r="B79" s="343"/>
      <c r="C79" s="29">
        <v>3469.62473347548</v>
      </c>
      <c r="D79" s="29"/>
      <c r="E79" s="29">
        <v>4265.537436440677</v>
      </c>
      <c r="F79" s="29"/>
      <c r="G79" s="29">
        <v>90</v>
      </c>
      <c r="H79" s="29"/>
      <c r="I79" s="31">
        <v>86.39</v>
      </c>
      <c r="J79" s="29">
        <v>48</v>
      </c>
      <c r="K79" s="29">
        <v>30798</v>
      </c>
    </row>
    <row r="80" spans="1:11" s="28" customFormat="1" ht="12" customHeight="1">
      <c r="A80" s="343" t="s">
        <v>101</v>
      </c>
      <c r="B80" s="343"/>
      <c r="C80" s="29">
        <v>3040.7924791086352</v>
      </c>
      <c r="D80" s="29"/>
      <c r="E80" s="29">
        <v>8500.77626506024</v>
      </c>
      <c r="F80" s="29"/>
      <c r="G80" s="29">
        <v>95</v>
      </c>
      <c r="H80" s="29"/>
      <c r="I80" s="31">
        <v>83.18</v>
      </c>
      <c r="J80" s="29">
        <v>45</v>
      </c>
      <c r="K80" s="29">
        <v>61327</v>
      </c>
    </row>
    <row r="81" spans="1:11" s="28" customFormat="1" ht="12" customHeight="1">
      <c r="A81" s="343" t="s">
        <v>102</v>
      </c>
      <c r="B81" s="343"/>
      <c r="C81" s="29">
        <v>18956.833556149733</v>
      </c>
      <c r="D81" s="29"/>
      <c r="E81" s="29">
        <v>-13797.753941798937</v>
      </c>
      <c r="F81" s="29"/>
      <c r="G81" s="29">
        <v>53</v>
      </c>
      <c r="H81" s="29"/>
      <c r="I81" s="31">
        <v>413.99</v>
      </c>
      <c r="J81" s="29">
        <v>70</v>
      </c>
      <c r="K81" s="29">
        <v>-7072577</v>
      </c>
    </row>
    <row r="82" spans="1:11" s="28" customFormat="1" ht="12" customHeight="1">
      <c r="A82" s="343" t="s">
        <v>105</v>
      </c>
      <c r="B82" s="343"/>
      <c r="C82" s="29">
        <v>3048.6204788588893</v>
      </c>
      <c r="D82" s="29"/>
      <c r="E82" s="29">
        <v>5142.534179176756</v>
      </c>
      <c r="F82" s="29"/>
      <c r="G82" s="29">
        <v>78</v>
      </c>
      <c r="H82" s="29"/>
      <c r="I82" s="31">
        <v>90.86</v>
      </c>
      <c r="J82" s="29">
        <v>51</v>
      </c>
      <c r="K82" s="29">
        <v>83110</v>
      </c>
    </row>
    <row r="83" spans="1:11" s="28" customFormat="1" ht="12" customHeight="1">
      <c r="A83" s="343" t="s">
        <v>106</v>
      </c>
      <c r="B83" s="343"/>
      <c r="C83" s="29">
        <v>2552.3422871504868</v>
      </c>
      <c r="D83" s="29"/>
      <c r="E83" s="29">
        <v>3820.3225487767127</v>
      </c>
      <c r="F83" s="29"/>
      <c r="G83" s="29">
        <v>95</v>
      </c>
      <c r="H83" s="29"/>
      <c r="I83" s="31">
        <v>74.58</v>
      </c>
      <c r="J83" s="29">
        <v>40</v>
      </c>
      <c r="K83" s="29">
        <v>3071390</v>
      </c>
    </row>
    <row r="84" spans="1:11" s="28" customFormat="1" ht="12" customHeight="1">
      <c r="A84" s="343" t="s">
        <v>110</v>
      </c>
      <c r="B84" s="343"/>
      <c r="C84" s="29">
        <v>2647.9467011035454</v>
      </c>
      <c r="D84" s="29"/>
      <c r="E84" s="29">
        <v>4894.776181860902</v>
      </c>
      <c r="F84" s="29"/>
      <c r="G84" s="29">
        <v>85</v>
      </c>
      <c r="H84" s="29"/>
      <c r="I84" s="31">
        <v>87.48</v>
      </c>
      <c r="J84" s="29">
        <v>48</v>
      </c>
      <c r="K84" s="29">
        <v>537951</v>
      </c>
    </row>
    <row r="85" spans="1:11" s="28" customFormat="1" ht="12" customHeight="1">
      <c r="A85" s="343" t="s">
        <v>749</v>
      </c>
      <c r="B85" s="343"/>
      <c r="C85" s="29">
        <v>7011.444469475107</v>
      </c>
      <c r="D85" s="30">
        <v>8</v>
      </c>
      <c r="E85" s="29">
        <v>6332.877946961326</v>
      </c>
      <c r="F85" s="29"/>
      <c r="G85" s="29">
        <v>65</v>
      </c>
      <c r="H85" s="29"/>
      <c r="I85" s="31">
        <v>153.48</v>
      </c>
      <c r="J85" s="29">
        <v>70</v>
      </c>
      <c r="K85" s="29">
        <v>-3376835</v>
      </c>
    </row>
    <row r="86" spans="1:11" s="28" customFormat="1" ht="12" customHeight="1">
      <c r="A86" s="343" t="s">
        <v>750</v>
      </c>
      <c r="B86" s="343"/>
      <c r="C86" s="29">
        <v>6076.229053049083</v>
      </c>
      <c r="D86" s="29"/>
      <c r="E86" s="29">
        <v>3175.6196215429404</v>
      </c>
      <c r="F86" s="29"/>
      <c r="G86" s="29">
        <v>75</v>
      </c>
      <c r="H86" s="29"/>
      <c r="I86" s="31">
        <v>119.92</v>
      </c>
      <c r="J86" s="29">
        <v>70</v>
      </c>
      <c r="K86" s="29">
        <v>-354981</v>
      </c>
    </row>
    <row r="87" spans="1:11" s="28" customFormat="1" ht="12" customHeight="1">
      <c r="A87" s="343" t="s">
        <v>116</v>
      </c>
      <c r="B87" s="343"/>
      <c r="C87" s="29">
        <v>4257.161800486618</v>
      </c>
      <c r="D87" s="29"/>
      <c r="E87" s="29">
        <v>-369.7906455266143</v>
      </c>
      <c r="F87" s="29"/>
      <c r="G87" s="29">
        <v>80</v>
      </c>
      <c r="H87" s="29"/>
      <c r="I87" s="31">
        <v>95.51</v>
      </c>
      <c r="J87" s="29">
        <v>54</v>
      </c>
      <c r="K87" s="29">
        <v>-14381</v>
      </c>
    </row>
    <row r="88" spans="1:11" s="28" customFormat="1" ht="12" customHeight="1">
      <c r="A88" s="343" t="s">
        <v>117</v>
      </c>
      <c r="B88" s="343"/>
      <c r="C88" s="29">
        <v>4515.585571757482</v>
      </c>
      <c r="D88" s="29"/>
      <c r="E88" s="29">
        <v>-510.1394226327939</v>
      </c>
      <c r="F88" s="29"/>
      <c r="G88" s="29">
        <v>60</v>
      </c>
      <c r="H88" s="29"/>
      <c r="I88" s="31">
        <v>126.27</v>
      </c>
      <c r="J88" s="29">
        <v>70</v>
      </c>
      <c r="K88" s="29">
        <v>-461812</v>
      </c>
    </row>
    <row r="89" spans="1:11" s="28" customFormat="1" ht="12" customHeight="1">
      <c r="A89" s="343" t="s">
        <v>118</v>
      </c>
      <c r="B89" s="343"/>
      <c r="C89" s="29">
        <v>2452.9087523277467</v>
      </c>
      <c r="D89" s="29"/>
      <c r="E89" s="29">
        <v>5400.742757352943</v>
      </c>
      <c r="F89" s="29"/>
      <c r="G89" s="29">
        <v>90</v>
      </c>
      <c r="H89" s="29"/>
      <c r="I89" s="31">
        <v>72.79</v>
      </c>
      <c r="J89" s="29">
        <v>39</v>
      </c>
      <c r="K89" s="29">
        <v>373394</v>
      </c>
    </row>
    <row r="90" spans="1:11" s="28" customFormat="1" ht="12" customHeight="1">
      <c r="A90" s="343" t="s">
        <v>119</v>
      </c>
      <c r="B90" s="343"/>
      <c r="C90" s="29">
        <v>5394.320564516129</v>
      </c>
      <c r="D90" s="29"/>
      <c r="E90" s="29">
        <v>4786.373524752475</v>
      </c>
      <c r="F90" s="29"/>
      <c r="G90" s="29">
        <v>75</v>
      </c>
      <c r="H90" s="29"/>
      <c r="I90" s="31">
        <v>127.26</v>
      </c>
      <c r="J90" s="29">
        <v>70</v>
      </c>
      <c r="K90" s="29">
        <v>-168094</v>
      </c>
    </row>
    <row r="91" spans="1:11" s="28" customFormat="1" ht="12" customHeight="1">
      <c r="A91" s="343" t="s">
        <v>751</v>
      </c>
      <c r="B91" s="343"/>
      <c r="C91" s="29">
        <v>3403.1456628477904</v>
      </c>
      <c r="D91" s="29"/>
      <c r="E91" s="29">
        <v>3926.6774094931607</v>
      </c>
      <c r="F91" s="29"/>
      <c r="G91" s="29">
        <v>80</v>
      </c>
      <c r="H91" s="29"/>
      <c r="I91" s="31">
        <v>99.97</v>
      </c>
      <c r="J91" s="29">
        <v>57</v>
      </c>
      <c r="K91" s="29">
        <v>19041</v>
      </c>
    </row>
    <row r="92" spans="1:11" s="28" customFormat="1" ht="12" customHeight="1">
      <c r="A92" s="343" t="s">
        <v>122</v>
      </c>
      <c r="B92" s="343"/>
      <c r="C92" s="29">
        <v>2885.642105263158</v>
      </c>
      <c r="D92" s="29"/>
      <c r="E92" s="29">
        <v>3420.7634643458728</v>
      </c>
      <c r="F92" s="29"/>
      <c r="G92" s="29">
        <v>90</v>
      </c>
      <c r="H92" s="29"/>
      <c r="I92" s="31">
        <v>83.5</v>
      </c>
      <c r="J92" s="29">
        <v>46</v>
      </c>
      <c r="K92" s="29">
        <v>255308</v>
      </c>
    </row>
    <row r="93" spans="1:11" s="28" customFormat="1" ht="12" customHeight="1">
      <c r="A93" s="343" t="s">
        <v>124</v>
      </c>
      <c r="B93" s="343"/>
      <c r="C93" s="29">
        <v>5338.344049678994</v>
      </c>
      <c r="D93" s="30">
        <v>9</v>
      </c>
      <c r="E93" s="29">
        <v>8662.359816059368</v>
      </c>
      <c r="F93" s="30">
        <v>9</v>
      </c>
      <c r="G93" s="29">
        <v>80</v>
      </c>
      <c r="H93" s="30">
        <v>9</v>
      </c>
      <c r="I93" s="31">
        <v>129.15</v>
      </c>
      <c r="J93" s="29">
        <v>70</v>
      </c>
      <c r="K93" s="29">
        <v>-26903060</v>
      </c>
    </row>
    <row r="94" spans="1:11" s="28" customFormat="1" ht="12" customHeight="1">
      <c r="A94" s="343" t="s">
        <v>125</v>
      </c>
      <c r="B94" s="343"/>
      <c r="C94" s="29">
        <v>3499.3019768234494</v>
      </c>
      <c r="D94" s="29"/>
      <c r="E94" s="29">
        <v>933.2303864090596</v>
      </c>
      <c r="F94" s="29"/>
      <c r="G94" s="29">
        <v>75</v>
      </c>
      <c r="H94" s="29"/>
      <c r="I94" s="31">
        <v>97.04</v>
      </c>
      <c r="J94" s="29">
        <v>55</v>
      </c>
      <c r="K94" s="29">
        <v>0</v>
      </c>
    </row>
    <row r="95" spans="1:11" s="28" customFormat="1" ht="12" customHeight="1">
      <c r="A95" s="343" t="s">
        <v>752</v>
      </c>
      <c r="B95" s="343"/>
      <c r="C95" s="29">
        <v>11821.81350482315</v>
      </c>
      <c r="D95" s="29"/>
      <c r="E95" s="29">
        <v>-3329.118338582675</v>
      </c>
      <c r="F95" s="29"/>
      <c r="G95" s="29">
        <v>60</v>
      </c>
      <c r="H95" s="29"/>
      <c r="I95" s="31">
        <v>264.09</v>
      </c>
      <c r="J95" s="29">
        <v>70</v>
      </c>
      <c r="K95" s="29">
        <v>-5047457</v>
      </c>
    </row>
    <row r="96" spans="1:11" s="28" customFormat="1" ht="12" customHeight="1">
      <c r="A96" s="343" t="s">
        <v>127</v>
      </c>
      <c r="B96" s="343"/>
      <c r="C96" s="29">
        <v>4153.558260869565</v>
      </c>
      <c r="D96" s="29"/>
      <c r="E96" s="29">
        <v>3975.363943427622</v>
      </c>
      <c r="F96" s="29"/>
      <c r="G96" s="29">
        <v>90</v>
      </c>
      <c r="H96" s="29"/>
      <c r="I96" s="31">
        <v>103.08</v>
      </c>
      <c r="J96" s="29">
        <v>59</v>
      </c>
      <c r="K96" s="29">
        <v>9172</v>
      </c>
    </row>
    <row r="97" spans="1:11" s="28" customFormat="1" ht="12" customHeight="1">
      <c r="A97" s="343" t="s">
        <v>128</v>
      </c>
      <c r="B97" s="343"/>
      <c r="C97" s="29">
        <v>3847.3456748569506</v>
      </c>
      <c r="D97" s="29"/>
      <c r="E97" s="29">
        <v>4539.776134989378</v>
      </c>
      <c r="F97" s="29"/>
      <c r="G97" s="29">
        <v>75</v>
      </c>
      <c r="H97" s="29"/>
      <c r="I97" s="31">
        <v>123.45</v>
      </c>
      <c r="J97" s="29">
        <v>70</v>
      </c>
      <c r="K97" s="29">
        <v>-774432</v>
      </c>
    </row>
    <row r="98" spans="1:11" s="28" customFormat="1" ht="12" customHeight="1">
      <c r="A98" s="343" t="s">
        <v>129</v>
      </c>
      <c r="B98" s="343"/>
      <c r="C98" s="29">
        <v>2796.67255334805</v>
      </c>
      <c r="D98" s="29"/>
      <c r="E98" s="29">
        <v>2267.1364174894215</v>
      </c>
      <c r="F98" s="29"/>
      <c r="G98" s="29">
        <v>85</v>
      </c>
      <c r="H98" s="29"/>
      <c r="I98" s="31">
        <v>83.54</v>
      </c>
      <c r="J98" s="29">
        <v>46</v>
      </c>
      <c r="K98" s="29">
        <v>181913</v>
      </c>
    </row>
    <row r="99" spans="1:11" s="28" customFormat="1" ht="12" customHeight="1">
      <c r="A99" s="343" t="s">
        <v>130</v>
      </c>
      <c r="B99" s="343"/>
      <c r="C99" s="29">
        <v>3903.2294787297783</v>
      </c>
      <c r="D99" s="29"/>
      <c r="E99" s="29">
        <v>1190.8228579643467</v>
      </c>
      <c r="F99" s="29"/>
      <c r="G99" s="29">
        <v>75</v>
      </c>
      <c r="H99" s="29"/>
      <c r="I99" s="31">
        <v>106.31</v>
      </c>
      <c r="J99" s="29">
        <v>61</v>
      </c>
      <c r="K99" s="29">
        <v>0</v>
      </c>
    </row>
    <row r="100" spans="1:11" s="28" customFormat="1" ht="12" customHeight="1">
      <c r="A100" s="343" t="s">
        <v>753</v>
      </c>
      <c r="B100" s="343"/>
      <c r="C100" s="29">
        <v>5555.603700848111</v>
      </c>
      <c r="D100" s="29"/>
      <c r="E100" s="29">
        <v>3332.7852446483193</v>
      </c>
      <c r="F100" s="29"/>
      <c r="G100" s="29">
        <v>60</v>
      </c>
      <c r="H100" s="29"/>
      <c r="I100" s="31">
        <v>128.49</v>
      </c>
      <c r="J100" s="29">
        <v>70</v>
      </c>
      <c r="K100" s="29">
        <v>-773411</v>
      </c>
    </row>
    <row r="101" spans="1:11" s="28" customFormat="1" ht="12" customHeight="1">
      <c r="A101" s="343" t="s">
        <v>132</v>
      </c>
      <c r="B101" s="343"/>
      <c r="C101" s="29">
        <v>2665.2937062937062</v>
      </c>
      <c r="D101" s="29"/>
      <c r="E101" s="29">
        <v>8434.706747404844</v>
      </c>
      <c r="F101" s="29"/>
      <c r="G101" s="29">
        <v>100</v>
      </c>
      <c r="H101" s="29"/>
      <c r="I101" s="31">
        <v>67.78</v>
      </c>
      <c r="J101" s="29">
        <v>35</v>
      </c>
      <c r="K101" s="29">
        <v>320891</v>
      </c>
    </row>
    <row r="102" spans="1:11" s="28" customFormat="1" ht="12" customHeight="1">
      <c r="A102" s="343" t="s">
        <v>622</v>
      </c>
      <c r="B102" s="343"/>
      <c r="C102" s="29">
        <v>2472.8375875310594</v>
      </c>
      <c r="D102" s="29"/>
      <c r="E102" s="29">
        <v>953.5094282560702</v>
      </c>
      <c r="F102" s="29"/>
      <c r="G102" s="29">
        <v>90</v>
      </c>
      <c r="H102" s="29"/>
      <c r="I102" s="31">
        <v>76.2</v>
      </c>
      <c r="J102" s="29">
        <v>41</v>
      </c>
      <c r="K102" s="29">
        <v>1831187</v>
      </c>
    </row>
    <row r="103" spans="1:11" s="28" customFormat="1" ht="12" customHeight="1">
      <c r="A103" s="343" t="s">
        <v>133</v>
      </c>
      <c r="B103" s="343"/>
      <c r="C103" s="29">
        <v>3230.185810810811</v>
      </c>
      <c r="D103" s="29"/>
      <c r="E103" s="29">
        <v>-1456.2344058295962</v>
      </c>
      <c r="F103" s="29"/>
      <c r="G103" s="29">
        <v>75</v>
      </c>
      <c r="H103" s="29"/>
      <c r="I103" s="31">
        <v>92.68</v>
      </c>
      <c r="J103" s="29">
        <v>52</v>
      </c>
      <c r="K103" s="29">
        <v>-50955</v>
      </c>
    </row>
    <row r="104" spans="1:11" s="28" customFormat="1" ht="12" customHeight="1">
      <c r="A104" s="343" t="s">
        <v>134</v>
      </c>
      <c r="B104" s="343"/>
      <c r="C104" s="29">
        <v>7775.060356652949</v>
      </c>
      <c r="D104" s="29"/>
      <c r="E104" s="29">
        <v>455.3843705799142</v>
      </c>
      <c r="F104" s="29"/>
      <c r="G104" s="29">
        <v>80</v>
      </c>
      <c r="H104" s="29"/>
      <c r="I104" s="31">
        <v>157.76</v>
      </c>
      <c r="J104" s="29">
        <v>70</v>
      </c>
      <c r="K104" s="29">
        <v>-380710</v>
      </c>
    </row>
    <row r="105" spans="1:11" s="28" customFormat="1" ht="12" customHeight="1">
      <c r="A105" s="343" t="s">
        <v>135</v>
      </c>
      <c r="B105" s="343"/>
      <c r="C105" s="29">
        <v>4831.933171324423</v>
      </c>
      <c r="D105" s="29"/>
      <c r="E105" s="29">
        <v>3030.3741232227485</v>
      </c>
      <c r="F105" s="29"/>
      <c r="G105" s="29">
        <v>75</v>
      </c>
      <c r="H105" s="29"/>
      <c r="I105" s="31">
        <v>118.86</v>
      </c>
      <c r="J105" s="29">
        <v>69</v>
      </c>
      <c r="K105" s="29">
        <v>-191838</v>
      </c>
    </row>
    <row r="106" spans="1:11" s="28" customFormat="1" ht="12" customHeight="1">
      <c r="A106" s="343" t="s">
        <v>136</v>
      </c>
      <c r="B106" s="343"/>
      <c r="C106" s="29">
        <v>3580.9068322981366</v>
      </c>
      <c r="D106" s="29"/>
      <c r="E106" s="29">
        <v>2600.3760298507473</v>
      </c>
      <c r="F106" s="29"/>
      <c r="G106" s="29">
        <v>90</v>
      </c>
      <c r="H106" s="29"/>
      <c r="I106" s="31">
        <v>93.17</v>
      </c>
      <c r="J106" s="29">
        <v>52</v>
      </c>
      <c r="K106" s="29">
        <v>0</v>
      </c>
    </row>
    <row r="107" spans="1:11" s="28" customFormat="1" ht="12" customHeight="1">
      <c r="A107" s="343" t="s">
        <v>137</v>
      </c>
      <c r="B107" s="343"/>
      <c r="C107" s="29">
        <v>2748.8574969021065</v>
      </c>
      <c r="D107" s="29"/>
      <c r="E107" s="29">
        <v>3153.8321130221125</v>
      </c>
      <c r="F107" s="29"/>
      <c r="G107" s="29">
        <v>100</v>
      </c>
      <c r="H107" s="29"/>
      <c r="I107" s="31">
        <v>72.66</v>
      </c>
      <c r="J107" s="29">
        <v>38</v>
      </c>
      <c r="K107" s="29">
        <v>575736</v>
      </c>
    </row>
    <row r="108" spans="1:11" s="28" customFormat="1" ht="12" customHeight="1">
      <c r="A108" s="343" t="s">
        <v>138</v>
      </c>
      <c r="B108" s="343"/>
      <c r="C108" s="29">
        <v>4368.17793594306</v>
      </c>
      <c r="D108" s="29"/>
      <c r="E108" s="29">
        <v>3951.2772125435527</v>
      </c>
      <c r="F108" s="29"/>
      <c r="G108" s="29">
        <v>75</v>
      </c>
      <c r="H108" s="29"/>
      <c r="I108" s="31">
        <v>111.6</v>
      </c>
      <c r="J108" s="29">
        <v>64</v>
      </c>
      <c r="K108" s="29">
        <v>0</v>
      </c>
    </row>
    <row r="109" spans="1:11" s="28" customFormat="1" ht="12" customHeight="1">
      <c r="A109" s="343" t="s">
        <v>139</v>
      </c>
      <c r="B109" s="343"/>
      <c r="C109" s="29">
        <v>8018.818449197861</v>
      </c>
      <c r="D109" s="29"/>
      <c r="E109" s="29">
        <v>1537.9307731826352</v>
      </c>
      <c r="F109" s="29"/>
      <c r="G109" s="29">
        <v>60</v>
      </c>
      <c r="H109" s="29"/>
      <c r="I109" s="31">
        <v>169.84</v>
      </c>
      <c r="J109" s="29">
        <v>70</v>
      </c>
      <c r="K109" s="29">
        <v>-3059875</v>
      </c>
    </row>
    <row r="110" spans="1:11" s="28" customFormat="1" ht="12" customHeight="1">
      <c r="A110" s="343" t="s">
        <v>140</v>
      </c>
      <c r="B110" s="343"/>
      <c r="C110" s="29">
        <v>3159.6013628620103</v>
      </c>
      <c r="D110" s="29"/>
      <c r="E110" s="29">
        <v>1493.0549944567626</v>
      </c>
      <c r="F110" s="29"/>
      <c r="G110" s="29">
        <v>80</v>
      </c>
      <c r="H110" s="29"/>
      <c r="I110" s="31">
        <v>106.7</v>
      </c>
      <c r="J110" s="29">
        <v>61</v>
      </c>
      <c r="K110" s="29">
        <v>32112</v>
      </c>
    </row>
    <row r="111" spans="1:11" s="28" customFormat="1" ht="12" customHeight="1">
      <c r="A111" s="343" t="s">
        <v>141</v>
      </c>
      <c r="B111" s="343"/>
      <c r="C111" s="29">
        <v>3029.9974193548387</v>
      </c>
      <c r="D111" s="29"/>
      <c r="E111" s="29">
        <v>3676.1288089330023</v>
      </c>
      <c r="F111" s="29"/>
      <c r="G111" s="29">
        <v>90</v>
      </c>
      <c r="H111" s="29"/>
      <c r="I111" s="31">
        <v>79.09</v>
      </c>
      <c r="J111" s="29">
        <v>43</v>
      </c>
      <c r="K111" s="29">
        <v>129304</v>
      </c>
    </row>
    <row r="112" spans="1:11" s="28" customFormat="1" ht="12" customHeight="1">
      <c r="A112" s="343" t="s">
        <v>142</v>
      </c>
      <c r="B112" s="343"/>
      <c r="C112" s="29">
        <v>5783.20406824147</v>
      </c>
      <c r="D112" s="29"/>
      <c r="E112" s="29">
        <v>-890.6494043887146</v>
      </c>
      <c r="F112" s="29"/>
      <c r="G112" s="29">
        <v>58</v>
      </c>
      <c r="H112" s="29"/>
      <c r="I112" s="31">
        <v>148.75</v>
      </c>
      <c r="J112" s="29">
        <v>70</v>
      </c>
      <c r="K112" s="29">
        <v>-793238</v>
      </c>
    </row>
    <row r="113" spans="1:11" s="28" customFormat="1" ht="12" customHeight="1">
      <c r="A113" s="343" t="s">
        <v>143</v>
      </c>
      <c r="B113" s="343"/>
      <c r="C113" s="29">
        <v>2600.660159074476</v>
      </c>
      <c r="D113" s="29"/>
      <c r="E113" s="29">
        <v>4522.433481324876</v>
      </c>
      <c r="F113" s="29"/>
      <c r="G113" s="29">
        <v>95</v>
      </c>
      <c r="H113" s="29"/>
      <c r="I113" s="31">
        <v>79.79</v>
      </c>
      <c r="J113" s="29">
        <v>43</v>
      </c>
      <c r="K113" s="29">
        <v>182620</v>
      </c>
    </row>
    <row r="114" spans="1:11" s="28" customFormat="1" ht="12" customHeight="1">
      <c r="A114" s="343" t="s">
        <v>145</v>
      </c>
      <c r="B114" s="343"/>
      <c r="C114" s="29">
        <v>2757.7302798982187</v>
      </c>
      <c r="D114" s="29"/>
      <c r="E114" s="29">
        <v>-979.7772807017567</v>
      </c>
      <c r="F114" s="292" t="s">
        <v>729</v>
      </c>
      <c r="G114" s="29">
        <v>80</v>
      </c>
      <c r="H114" s="29"/>
      <c r="I114" s="31">
        <v>89.85</v>
      </c>
      <c r="J114" s="29">
        <v>50</v>
      </c>
      <c r="K114" s="29">
        <v>21879</v>
      </c>
    </row>
    <row r="115" spans="1:11" s="28" customFormat="1" ht="12" customHeight="1">
      <c r="A115" s="343" t="s">
        <v>146</v>
      </c>
      <c r="B115" s="343"/>
      <c r="C115" s="29">
        <v>3871.248366013072</v>
      </c>
      <c r="D115" s="29"/>
      <c r="E115" s="29">
        <v>3221.3316025937943</v>
      </c>
      <c r="F115" s="29"/>
      <c r="G115" s="29">
        <v>75</v>
      </c>
      <c r="H115" s="29"/>
      <c r="I115" s="31">
        <v>110.33</v>
      </c>
      <c r="J115" s="29">
        <v>64</v>
      </c>
      <c r="K115" s="29">
        <v>-65746</v>
      </c>
    </row>
    <row r="116" spans="1:11" s="28" customFormat="1" ht="12" customHeight="1">
      <c r="A116" s="343" t="s">
        <v>147</v>
      </c>
      <c r="B116" s="343"/>
      <c r="C116" s="29">
        <v>2607.506607929515</v>
      </c>
      <c r="D116" s="29"/>
      <c r="E116" s="29">
        <v>1735.3584356725132</v>
      </c>
      <c r="F116" s="29"/>
      <c r="G116" s="29">
        <v>90</v>
      </c>
      <c r="H116" s="29"/>
      <c r="I116" s="31">
        <v>67.39</v>
      </c>
      <c r="J116" s="29">
        <v>35</v>
      </c>
      <c r="K116" s="29">
        <v>517993</v>
      </c>
    </row>
    <row r="117" spans="1:11" s="28" customFormat="1" ht="12" customHeight="1">
      <c r="A117" s="343" t="s">
        <v>754</v>
      </c>
      <c r="B117" s="343"/>
      <c r="C117" s="29">
        <v>4711.174099946265</v>
      </c>
      <c r="D117" s="29"/>
      <c r="E117" s="29">
        <v>1344.7866970021412</v>
      </c>
      <c r="F117" s="29"/>
      <c r="G117" s="29">
        <v>64</v>
      </c>
      <c r="H117" s="29"/>
      <c r="I117" s="31">
        <v>132.67</v>
      </c>
      <c r="J117" s="29">
        <v>70</v>
      </c>
      <c r="K117" s="29">
        <v>-614522</v>
      </c>
    </row>
    <row r="118" spans="1:11" s="28" customFormat="1" ht="12" customHeight="1">
      <c r="A118" s="343" t="s">
        <v>151</v>
      </c>
      <c r="B118" s="343"/>
      <c r="C118" s="29">
        <v>2451.8817974601106</v>
      </c>
      <c r="D118" s="29"/>
      <c r="E118" s="29">
        <v>346.2422008477345</v>
      </c>
      <c r="F118" s="29"/>
      <c r="G118" s="29">
        <v>85</v>
      </c>
      <c r="H118" s="29"/>
      <c r="I118" s="31">
        <v>83.53</v>
      </c>
      <c r="J118" s="29">
        <v>46</v>
      </c>
      <c r="K118" s="29">
        <v>909647</v>
      </c>
    </row>
    <row r="119" spans="1:11" s="28" customFormat="1" ht="12" customHeight="1">
      <c r="A119" s="343" t="s">
        <v>755</v>
      </c>
      <c r="B119" s="343"/>
      <c r="C119" s="29">
        <v>4381.342512908778</v>
      </c>
      <c r="D119" s="29"/>
      <c r="E119" s="29">
        <v>10192.889129692834</v>
      </c>
      <c r="F119" s="29"/>
      <c r="G119" s="29">
        <v>80</v>
      </c>
      <c r="H119" s="29"/>
      <c r="I119" s="31">
        <v>106.13</v>
      </c>
      <c r="J119" s="29">
        <v>61</v>
      </c>
      <c r="K119" s="29">
        <v>-63284</v>
      </c>
    </row>
    <row r="120" spans="1:11" s="28" customFormat="1" ht="12" customHeight="1">
      <c r="A120" s="343" t="s">
        <v>756</v>
      </c>
      <c r="B120" s="343"/>
      <c r="C120" s="29">
        <v>4133.378881987577</v>
      </c>
      <c r="D120" s="29"/>
      <c r="E120" s="29">
        <v>2059.0831892166843</v>
      </c>
      <c r="F120" s="29"/>
      <c r="G120" s="29">
        <v>65</v>
      </c>
      <c r="H120" s="29"/>
      <c r="I120" s="31">
        <v>114.63</v>
      </c>
      <c r="J120" s="29">
        <v>66</v>
      </c>
      <c r="K120" s="29">
        <v>-273244</v>
      </c>
    </row>
    <row r="121" spans="1:11" s="28" customFormat="1" ht="12" customHeight="1">
      <c r="A121" s="349" t="s">
        <v>155</v>
      </c>
      <c r="B121" s="349"/>
      <c r="C121" s="37">
        <v>8563.559459459459</v>
      </c>
      <c r="D121" s="37"/>
      <c r="E121" s="37">
        <v>14256.572546419093</v>
      </c>
      <c r="F121" s="37"/>
      <c r="G121" s="37">
        <v>70</v>
      </c>
      <c r="H121" s="37"/>
      <c r="I121" s="39">
        <v>180.43</v>
      </c>
      <c r="J121" s="37">
        <v>70</v>
      </c>
      <c r="K121" s="37">
        <v>-350610</v>
      </c>
    </row>
    <row r="122" spans="1:11" s="28" customFormat="1" ht="12" customHeight="1">
      <c r="A122" s="34"/>
      <c r="B122" s="34"/>
      <c r="C122" s="34"/>
      <c r="D122" s="34"/>
      <c r="E122" s="34"/>
      <c r="F122" s="34"/>
      <c r="G122" s="34"/>
      <c r="H122" s="34"/>
      <c r="I122" s="46"/>
      <c r="J122" s="34"/>
      <c r="K122" s="34"/>
    </row>
    <row r="123" spans="1:11" s="28" customFormat="1" ht="12" customHeight="1">
      <c r="A123" s="342" t="s">
        <v>157</v>
      </c>
      <c r="B123" s="342"/>
      <c r="C123" s="25">
        <v>3197.622485546371</v>
      </c>
      <c r="D123" s="25"/>
      <c r="E123" s="25">
        <v>3942.7990125721517</v>
      </c>
      <c r="F123" s="25"/>
      <c r="G123" s="25" t="s">
        <v>19</v>
      </c>
      <c r="H123" s="25"/>
      <c r="I123" s="27" t="s">
        <v>19</v>
      </c>
      <c r="J123" s="25" t="s">
        <v>19</v>
      </c>
      <c r="K123" s="25">
        <f>SUM(K124:K150)</f>
        <v>8715162</v>
      </c>
    </row>
    <row r="124" spans="1:11" s="28" customFormat="1" ht="12" customHeight="1">
      <c r="A124" s="343" t="s">
        <v>158</v>
      </c>
      <c r="B124" s="343"/>
      <c r="C124" s="29">
        <v>4786.911743119266</v>
      </c>
      <c r="D124" s="29"/>
      <c r="E124" s="29">
        <v>2207.5616190300575</v>
      </c>
      <c r="F124" s="29"/>
      <c r="G124" s="29">
        <v>70</v>
      </c>
      <c r="H124" s="29"/>
      <c r="I124" s="31">
        <v>123.36</v>
      </c>
      <c r="J124" s="29">
        <v>70</v>
      </c>
      <c r="K124" s="29">
        <v>-989528</v>
      </c>
    </row>
    <row r="125" spans="1:11" s="28" customFormat="1" ht="12" customHeight="1">
      <c r="A125" s="343" t="s">
        <v>160</v>
      </c>
      <c r="B125" s="343"/>
      <c r="C125" s="29">
        <v>2870.531914893617</v>
      </c>
      <c r="D125" s="29"/>
      <c r="E125" s="29">
        <v>24681.661450777203</v>
      </c>
      <c r="F125" s="29"/>
      <c r="G125" s="29">
        <v>100</v>
      </c>
      <c r="H125" s="29"/>
      <c r="I125" s="31">
        <v>62.03</v>
      </c>
      <c r="J125" s="29">
        <v>31</v>
      </c>
      <c r="K125" s="29">
        <v>211154</v>
      </c>
    </row>
    <row r="126" spans="1:11" s="28" customFormat="1" ht="12" customHeight="1">
      <c r="A126" s="343" t="s">
        <v>161</v>
      </c>
      <c r="B126" s="343"/>
      <c r="C126" s="29">
        <v>4189.064935064935</v>
      </c>
      <c r="D126" s="29"/>
      <c r="E126" s="29">
        <v>6297.763851992413</v>
      </c>
      <c r="F126" s="29"/>
      <c r="G126" s="29">
        <v>80</v>
      </c>
      <c r="H126" s="29"/>
      <c r="I126" s="31">
        <v>108.66</v>
      </c>
      <c r="J126" s="29">
        <v>62</v>
      </c>
      <c r="K126" s="29">
        <v>-62580</v>
      </c>
    </row>
    <row r="127" spans="1:11" s="28" customFormat="1" ht="12" customHeight="1">
      <c r="A127" s="343" t="s">
        <v>162</v>
      </c>
      <c r="B127" s="343"/>
      <c r="C127" s="29">
        <v>4354.837121212121</v>
      </c>
      <c r="D127" s="29"/>
      <c r="E127" s="29">
        <v>4925.79513873474</v>
      </c>
      <c r="F127" s="29"/>
      <c r="G127" s="29">
        <v>80</v>
      </c>
      <c r="H127" s="29"/>
      <c r="I127" s="31">
        <v>106.6</v>
      </c>
      <c r="J127" s="29">
        <v>61</v>
      </c>
      <c r="K127" s="29">
        <v>-131710</v>
      </c>
    </row>
    <row r="128" spans="1:11" s="28" customFormat="1" ht="12" customHeight="1">
      <c r="A128" s="343" t="s">
        <v>624</v>
      </c>
      <c r="B128" s="343"/>
      <c r="C128" s="29">
        <v>2469.9203020134228</v>
      </c>
      <c r="D128" s="29"/>
      <c r="E128" s="29">
        <v>4459.7737553101115</v>
      </c>
      <c r="F128" s="29"/>
      <c r="G128" s="29">
        <v>90</v>
      </c>
      <c r="H128" s="29"/>
      <c r="I128" s="31">
        <v>65.49</v>
      </c>
      <c r="J128" s="29">
        <v>34</v>
      </c>
      <c r="K128" s="29">
        <v>718390</v>
      </c>
    </row>
    <row r="129" spans="1:11" s="28" customFormat="1" ht="12" customHeight="1">
      <c r="A129" s="343" t="s">
        <v>166</v>
      </c>
      <c r="B129" s="343"/>
      <c r="C129" s="29">
        <v>3159.75</v>
      </c>
      <c r="D129" s="29"/>
      <c r="E129" s="29">
        <v>7876.492499999999</v>
      </c>
      <c r="F129" s="29"/>
      <c r="G129" s="29">
        <v>100</v>
      </c>
      <c r="H129" s="29"/>
      <c r="I129" s="31">
        <v>68.56</v>
      </c>
      <c r="J129" s="29">
        <v>36</v>
      </c>
      <c r="K129" s="29">
        <v>-2428</v>
      </c>
    </row>
    <row r="130" spans="1:11" s="28" customFormat="1" ht="12" customHeight="1">
      <c r="A130" s="343" t="s">
        <v>626</v>
      </c>
      <c r="B130" s="343"/>
      <c r="C130" s="29">
        <v>2389.2657172629383</v>
      </c>
      <c r="D130" s="29"/>
      <c r="E130" s="29">
        <v>724.9253347135951</v>
      </c>
      <c r="F130" s="29"/>
      <c r="G130" s="29">
        <v>90</v>
      </c>
      <c r="H130" s="29"/>
      <c r="I130" s="31">
        <v>80.21</v>
      </c>
      <c r="J130" s="29">
        <v>43</v>
      </c>
      <c r="K130" s="29">
        <v>1478211</v>
      </c>
    </row>
    <row r="131" spans="1:11" s="28" customFormat="1" ht="12" customHeight="1">
      <c r="A131" s="343" t="s">
        <v>168</v>
      </c>
      <c r="B131" s="343"/>
      <c r="C131" s="29">
        <v>2909.2549019607845</v>
      </c>
      <c r="D131" s="29"/>
      <c r="E131" s="29">
        <v>15188.616698113206</v>
      </c>
      <c r="F131" s="29"/>
      <c r="G131" s="29">
        <v>100</v>
      </c>
      <c r="H131" s="29"/>
      <c r="I131" s="31">
        <v>62.91</v>
      </c>
      <c r="J131" s="29">
        <v>32</v>
      </c>
      <c r="K131" s="29">
        <v>136311</v>
      </c>
    </row>
    <row r="132" spans="1:11" s="224" customFormat="1" ht="12" customHeight="1">
      <c r="A132" s="380" t="s">
        <v>758</v>
      </c>
      <c r="B132" s="380"/>
      <c r="C132" s="225">
        <v>3086.523230309073</v>
      </c>
      <c r="D132" s="225"/>
      <c r="E132" s="225">
        <v>7717.59032525133</v>
      </c>
      <c r="F132" s="225"/>
      <c r="G132" s="225">
        <v>85</v>
      </c>
      <c r="H132" s="225"/>
      <c r="I132" s="227">
        <v>83.17</v>
      </c>
      <c r="J132" s="225">
        <v>45</v>
      </c>
      <c r="K132" s="225">
        <v>405167</v>
      </c>
    </row>
    <row r="133" spans="1:11" s="28" customFormat="1" ht="12" customHeight="1">
      <c r="A133" s="343" t="s">
        <v>171</v>
      </c>
      <c r="B133" s="343"/>
      <c r="C133" s="29">
        <v>2644.834013605442</v>
      </c>
      <c r="D133" s="29"/>
      <c r="E133" s="29">
        <v>2208.20284375</v>
      </c>
      <c r="F133" s="29"/>
      <c r="G133" s="29">
        <v>82</v>
      </c>
      <c r="H133" s="29"/>
      <c r="I133" s="31">
        <v>92.43</v>
      </c>
      <c r="J133" s="29">
        <v>52</v>
      </c>
      <c r="K133" s="29">
        <v>1477778</v>
      </c>
    </row>
    <row r="134" spans="1:11" s="28" customFormat="1" ht="12" customHeight="1">
      <c r="A134" s="343" t="s">
        <v>172</v>
      </c>
      <c r="B134" s="343"/>
      <c r="C134" s="29">
        <v>2345.1428571428573</v>
      </c>
      <c r="D134" s="29"/>
      <c r="E134" s="29">
        <v>7135.65756097561</v>
      </c>
      <c r="F134" s="29"/>
      <c r="G134" s="29">
        <v>100</v>
      </c>
      <c r="H134" s="29"/>
      <c r="I134" s="31">
        <v>56.64</v>
      </c>
      <c r="J134" s="29">
        <v>28</v>
      </c>
      <c r="K134" s="29">
        <v>3312</v>
      </c>
    </row>
    <row r="135" spans="1:11" s="28" customFormat="1" ht="12" customHeight="1">
      <c r="A135" s="343" t="s">
        <v>175</v>
      </c>
      <c r="B135" s="343"/>
      <c r="C135" s="29">
        <v>2995.95223880597</v>
      </c>
      <c r="D135" s="29"/>
      <c r="E135" s="29">
        <v>13471.024228395061</v>
      </c>
      <c r="F135" s="29"/>
      <c r="G135" s="29">
        <v>100</v>
      </c>
      <c r="H135" s="29"/>
      <c r="I135" s="31">
        <v>66.1</v>
      </c>
      <c r="J135" s="29">
        <v>34</v>
      </c>
      <c r="K135" s="29">
        <v>320948</v>
      </c>
    </row>
    <row r="136" spans="1:11" s="28" customFormat="1" ht="12" customHeight="1">
      <c r="A136" s="343" t="s">
        <v>176</v>
      </c>
      <c r="B136" s="343"/>
      <c r="C136" s="29">
        <v>2870.0679611650485</v>
      </c>
      <c r="D136" s="29"/>
      <c r="E136" s="29">
        <v>9189.959238952539</v>
      </c>
      <c r="F136" s="29"/>
      <c r="G136" s="29">
        <v>100</v>
      </c>
      <c r="H136" s="29"/>
      <c r="I136" s="31">
        <v>81.46</v>
      </c>
      <c r="J136" s="29">
        <v>44</v>
      </c>
      <c r="K136" s="29">
        <v>151018</v>
      </c>
    </row>
    <row r="137" spans="1:11" s="28" customFormat="1" ht="12" customHeight="1">
      <c r="A137" s="343" t="s">
        <v>177</v>
      </c>
      <c r="B137" s="343"/>
      <c r="C137" s="29">
        <v>2935.1958276819737</v>
      </c>
      <c r="D137" s="29"/>
      <c r="E137" s="29">
        <v>4363.089779210006</v>
      </c>
      <c r="F137" s="29"/>
      <c r="G137" s="29">
        <v>90</v>
      </c>
      <c r="H137" s="29"/>
      <c r="I137" s="31">
        <v>85.88</v>
      </c>
      <c r="J137" s="29">
        <v>47</v>
      </c>
      <c r="K137" s="29">
        <v>1537543</v>
      </c>
    </row>
    <row r="138" spans="1:11" s="28" customFormat="1" ht="12" customHeight="1">
      <c r="A138" s="343" t="s">
        <v>178</v>
      </c>
      <c r="B138" s="343"/>
      <c r="C138" s="29">
        <v>2536.324758341129</v>
      </c>
      <c r="D138" s="29"/>
      <c r="E138" s="29">
        <v>3087.8902200338503</v>
      </c>
      <c r="F138" s="29"/>
      <c r="G138" s="29">
        <v>90</v>
      </c>
      <c r="H138" s="29"/>
      <c r="I138" s="31">
        <v>89.51</v>
      </c>
      <c r="J138" s="29">
        <v>50</v>
      </c>
      <c r="K138" s="29">
        <v>1225858</v>
      </c>
    </row>
    <row r="139" spans="1:11" s="28" customFormat="1" ht="12" customHeight="1">
      <c r="A139" s="343" t="s">
        <v>180</v>
      </c>
      <c r="B139" s="343"/>
      <c r="C139" s="29">
        <v>2922.745283018868</v>
      </c>
      <c r="D139" s="29"/>
      <c r="E139" s="29">
        <v>2947.63932432432</v>
      </c>
      <c r="F139" s="29"/>
      <c r="G139" s="29">
        <v>100</v>
      </c>
      <c r="H139" s="29"/>
      <c r="I139" s="31">
        <v>69.77</v>
      </c>
      <c r="J139" s="29">
        <v>37</v>
      </c>
      <c r="K139" s="29">
        <v>177044</v>
      </c>
    </row>
    <row r="140" spans="1:11" s="28" customFormat="1" ht="12" customHeight="1">
      <c r="A140" s="343" t="s">
        <v>181</v>
      </c>
      <c r="B140" s="343"/>
      <c r="C140" s="29">
        <v>3366.4450915141433</v>
      </c>
      <c r="D140" s="29"/>
      <c r="E140" s="29">
        <v>3600.81737967177</v>
      </c>
      <c r="F140" s="29"/>
      <c r="G140" s="29">
        <v>77</v>
      </c>
      <c r="H140" s="29"/>
      <c r="I140" s="31">
        <v>99.71</v>
      </c>
      <c r="J140" s="29">
        <v>56</v>
      </c>
      <c r="K140" s="29">
        <v>57637</v>
      </c>
    </row>
    <row r="141" spans="1:11" s="28" customFormat="1" ht="12" customHeight="1">
      <c r="A141" s="343" t="s">
        <v>182</v>
      </c>
      <c r="B141" s="343"/>
      <c r="C141" s="29">
        <v>3051.8490566037735</v>
      </c>
      <c r="D141" s="29"/>
      <c r="E141" s="29">
        <v>-3635.935098039215</v>
      </c>
      <c r="F141" s="29"/>
      <c r="G141" s="29">
        <v>100</v>
      </c>
      <c r="H141" s="29"/>
      <c r="I141" s="31">
        <v>62.41</v>
      </c>
      <c r="J141" s="29">
        <v>32</v>
      </c>
      <c r="K141" s="29">
        <v>32855</v>
      </c>
    </row>
    <row r="142" spans="1:11" s="28" customFormat="1" ht="12" customHeight="1">
      <c r="A142" s="343" t="s">
        <v>183</v>
      </c>
      <c r="B142" s="343"/>
      <c r="C142" s="29">
        <v>3543.106813342796</v>
      </c>
      <c r="D142" s="29"/>
      <c r="E142" s="29">
        <v>2348.187926004981</v>
      </c>
      <c r="F142" s="29"/>
      <c r="G142" s="29">
        <v>84</v>
      </c>
      <c r="H142" s="29"/>
      <c r="I142" s="31">
        <v>99.37</v>
      </c>
      <c r="J142" s="29">
        <v>56</v>
      </c>
      <c r="K142" s="29">
        <v>0</v>
      </c>
    </row>
    <row r="143" spans="1:11" s="28" customFormat="1" ht="12" customHeight="1">
      <c r="A143" s="343" t="s">
        <v>184</v>
      </c>
      <c r="B143" s="343"/>
      <c r="C143" s="29">
        <v>2696.3977272727275</v>
      </c>
      <c r="D143" s="29"/>
      <c r="E143" s="29">
        <v>3839.0089411764707</v>
      </c>
      <c r="F143" s="29"/>
      <c r="G143" s="29">
        <v>100</v>
      </c>
      <c r="H143" s="29"/>
      <c r="I143" s="31">
        <v>60.39</v>
      </c>
      <c r="J143" s="29">
        <v>30</v>
      </c>
      <c r="K143" s="29">
        <v>366236</v>
      </c>
    </row>
    <row r="144" spans="1:11" s="28" customFormat="1" ht="12" customHeight="1">
      <c r="A144" s="343" t="s">
        <v>185</v>
      </c>
      <c r="B144" s="343"/>
      <c r="C144" s="29">
        <v>5080.897503285151</v>
      </c>
      <c r="D144" s="29"/>
      <c r="E144" s="29">
        <v>3214.6006299212595</v>
      </c>
      <c r="F144" s="29"/>
      <c r="G144" s="29">
        <v>65</v>
      </c>
      <c r="H144" s="29"/>
      <c r="I144" s="31">
        <v>123.27</v>
      </c>
      <c r="J144" s="29">
        <v>70</v>
      </c>
      <c r="K144" s="29">
        <v>-107633</v>
      </c>
    </row>
    <row r="145" spans="1:11" s="28" customFormat="1" ht="12" customHeight="1">
      <c r="A145" s="343" t="s">
        <v>188</v>
      </c>
      <c r="B145" s="343"/>
      <c r="C145" s="29">
        <v>7187.817777777777</v>
      </c>
      <c r="D145" s="29"/>
      <c r="E145" s="29">
        <v>1033.7410889570547</v>
      </c>
      <c r="F145" s="29"/>
      <c r="G145" s="29">
        <v>75</v>
      </c>
      <c r="H145" s="29"/>
      <c r="I145" s="31">
        <v>142.91</v>
      </c>
      <c r="J145" s="29">
        <v>70</v>
      </c>
      <c r="K145" s="29">
        <v>-298234</v>
      </c>
    </row>
    <row r="146" spans="1:11" s="28" customFormat="1" ht="12" customHeight="1">
      <c r="A146" s="343" t="s">
        <v>191</v>
      </c>
      <c r="B146" s="343"/>
      <c r="C146" s="29">
        <v>2315.814432989691</v>
      </c>
      <c r="D146" s="29"/>
      <c r="E146" s="29">
        <v>29621.578191489363</v>
      </c>
      <c r="F146" s="29"/>
      <c r="G146" s="29">
        <v>100</v>
      </c>
      <c r="H146" s="29"/>
      <c r="I146" s="31">
        <v>59.08</v>
      </c>
      <c r="J146" s="29">
        <v>29</v>
      </c>
      <c r="K146" s="29">
        <v>62005</v>
      </c>
    </row>
    <row r="147" spans="1:11" s="28" customFormat="1" ht="12" customHeight="1">
      <c r="A147" s="343" t="s">
        <v>193</v>
      </c>
      <c r="B147" s="343"/>
      <c r="C147" s="29">
        <v>2558.8526315789472</v>
      </c>
      <c r="D147" s="29"/>
      <c r="E147" s="29">
        <v>1689.7197419120323</v>
      </c>
      <c r="F147" s="29"/>
      <c r="G147" s="29">
        <v>85</v>
      </c>
      <c r="H147" s="29"/>
      <c r="I147" s="31">
        <v>90.7</v>
      </c>
      <c r="J147" s="29">
        <v>50</v>
      </c>
      <c r="K147" s="29">
        <v>682304</v>
      </c>
    </row>
    <row r="148" spans="1:11" s="28" customFormat="1" ht="12" customHeight="1">
      <c r="A148" s="343" t="s">
        <v>708</v>
      </c>
      <c r="B148" s="343"/>
      <c r="C148" s="29">
        <v>2990.4142634450504</v>
      </c>
      <c r="D148" s="30">
        <v>11</v>
      </c>
      <c r="E148" s="29">
        <v>4305.0793714066685</v>
      </c>
      <c r="F148" s="30">
        <v>11</v>
      </c>
      <c r="G148" s="29">
        <v>91</v>
      </c>
      <c r="H148" s="30">
        <v>11</v>
      </c>
      <c r="I148" s="31">
        <v>82.82</v>
      </c>
      <c r="J148" s="29">
        <v>45</v>
      </c>
      <c r="K148" s="29">
        <v>1006855</v>
      </c>
    </row>
    <row r="149" spans="1:11" s="28" customFormat="1" ht="12" customHeight="1">
      <c r="A149" s="343" t="s">
        <v>194</v>
      </c>
      <c r="B149" s="343"/>
      <c r="C149" s="29">
        <v>3508.509090909091</v>
      </c>
      <c r="D149" s="29"/>
      <c r="E149" s="29">
        <v>675.0561016949151</v>
      </c>
      <c r="F149" s="29"/>
      <c r="G149" s="29">
        <v>78</v>
      </c>
      <c r="H149" s="29"/>
      <c r="I149" s="31">
        <v>74.18</v>
      </c>
      <c r="J149" s="29">
        <v>39</v>
      </c>
      <c r="K149" s="29">
        <v>6782</v>
      </c>
    </row>
    <row r="150" spans="1:11" s="28" customFormat="1" ht="12" customHeight="1">
      <c r="A150" s="344" t="s">
        <v>197</v>
      </c>
      <c r="B150" s="344"/>
      <c r="C150" s="37">
        <v>2956.0652173913045</v>
      </c>
      <c r="D150" s="37"/>
      <c r="E150" s="37">
        <v>7326.415148148149</v>
      </c>
      <c r="F150" s="37"/>
      <c r="G150" s="37">
        <v>95</v>
      </c>
      <c r="H150" s="37"/>
      <c r="I150" s="39">
        <v>68.47</v>
      </c>
      <c r="J150" s="37">
        <v>36</v>
      </c>
      <c r="K150" s="37">
        <v>249867</v>
      </c>
    </row>
    <row r="151" spans="1:11" s="28" customFormat="1" ht="12" customHeight="1">
      <c r="A151" s="34"/>
      <c r="B151" s="34"/>
      <c r="C151" s="34"/>
      <c r="D151" s="34"/>
      <c r="E151" s="34"/>
      <c r="F151" s="34"/>
      <c r="G151" s="34"/>
      <c r="H151" s="34"/>
      <c r="I151" s="46"/>
      <c r="J151" s="34"/>
      <c r="K151" s="34"/>
    </row>
    <row r="152" spans="1:11" s="28" customFormat="1" ht="12" customHeight="1">
      <c r="A152" s="342" t="s">
        <v>198</v>
      </c>
      <c r="B152" s="342"/>
      <c r="C152" s="25">
        <v>2586.759589502019</v>
      </c>
      <c r="D152" s="25"/>
      <c r="E152" s="25">
        <v>2234.709753645048</v>
      </c>
      <c r="F152" s="25"/>
      <c r="G152" s="25" t="s">
        <v>19</v>
      </c>
      <c r="H152" s="25"/>
      <c r="I152" s="27" t="s">
        <v>19</v>
      </c>
      <c r="J152" s="25" t="s">
        <v>19</v>
      </c>
      <c r="K152" s="25">
        <f>SUM(K153:K160)</f>
        <v>4067230</v>
      </c>
    </row>
    <row r="153" spans="1:11" s="28" customFormat="1" ht="12" customHeight="1">
      <c r="A153" s="343" t="s">
        <v>628</v>
      </c>
      <c r="B153" s="343"/>
      <c r="C153" s="29">
        <v>2586.4599040438657</v>
      </c>
      <c r="D153" s="29"/>
      <c r="E153" s="29">
        <v>1335.639645776566</v>
      </c>
      <c r="F153" s="29"/>
      <c r="G153" s="29">
        <v>95</v>
      </c>
      <c r="H153" s="29"/>
      <c r="I153" s="31">
        <v>74.1</v>
      </c>
      <c r="J153" s="29">
        <v>39</v>
      </c>
      <c r="K153" s="29">
        <v>1287576</v>
      </c>
    </row>
    <row r="154" spans="1:11" s="28" customFormat="1" ht="12" customHeight="1">
      <c r="A154" s="343" t="s">
        <v>200</v>
      </c>
      <c r="B154" s="343"/>
      <c r="C154" s="29">
        <v>3054.3333333333335</v>
      </c>
      <c r="D154" s="29"/>
      <c r="E154" s="29">
        <v>41089.71642857144</v>
      </c>
      <c r="F154" s="29"/>
      <c r="G154" s="29">
        <v>100</v>
      </c>
      <c r="H154" s="29"/>
      <c r="I154" s="31">
        <v>67.75</v>
      </c>
      <c r="J154" s="29">
        <v>35</v>
      </c>
      <c r="K154" s="29">
        <v>4382</v>
      </c>
    </row>
    <row r="155" spans="1:11" s="28" customFormat="1" ht="12" customHeight="1">
      <c r="A155" s="343" t="s">
        <v>201</v>
      </c>
      <c r="B155" s="343"/>
      <c r="C155" s="29">
        <v>3625.6181818181817</v>
      </c>
      <c r="D155" s="29"/>
      <c r="E155" s="29">
        <v>10922.721176470593</v>
      </c>
      <c r="F155" s="29"/>
      <c r="G155" s="29">
        <v>100</v>
      </c>
      <c r="H155" s="29"/>
      <c r="I155" s="31">
        <v>81.8</v>
      </c>
      <c r="J155" s="29">
        <v>45</v>
      </c>
      <c r="K155" s="29">
        <v>7606</v>
      </c>
    </row>
    <row r="156" spans="1:11" s="28" customFormat="1" ht="12" customHeight="1">
      <c r="A156" s="343" t="s">
        <v>202</v>
      </c>
      <c r="B156" s="343"/>
      <c r="C156" s="29">
        <v>2593.1774193548385</v>
      </c>
      <c r="D156" s="29"/>
      <c r="E156" s="29">
        <v>10060.695901639343</v>
      </c>
      <c r="F156" s="29"/>
      <c r="G156" s="29">
        <v>100</v>
      </c>
      <c r="H156" s="29"/>
      <c r="I156" s="31">
        <v>62.33</v>
      </c>
      <c r="J156" s="29">
        <v>32</v>
      </c>
      <c r="K156" s="29">
        <v>25208</v>
      </c>
    </row>
    <row r="157" spans="1:11" s="28" customFormat="1" ht="12" customHeight="1">
      <c r="A157" s="343" t="s">
        <v>203</v>
      </c>
      <c r="B157" s="343"/>
      <c r="C157" s="29">
        <v>2679.951515151515</v>
      </c>
      <c r="D157" s="29"/>
      <c r="E157" s="29">
        <v>1654.779535683577</v>
      </c>
      <c r="F157" s="29"/>
      <c r="G157" s="29">
        <v>87</v>
      </c>
      <c r="H157" s="29"/>
      <c r="I157" s="31">
        <v>70.45</v>
      </c>
      <c r="J157" s="29">
        <v>37</v>
      </c>
      <c r="K157" s="29">
        <v>638965</v>
      </c>
    </row>
    <row r="158" spans="1:11" s="28" customFormat="1" ht="12" customHeight="1">
      <c r="A158" s="343" t="s">
        <v>205</v>
      </c>
      <c r="B158" s="343"/>
      <c r="C158" s="29">
        <v>2783.666083916084</v>
      </c>
      <c r="D158" s="29"/>
      <c r="E158" s="29">
        <v>5025.9050444049735</v>
      </c>
      <c r="F158" s="29"/>
      <c r="G158" s="29">
        <v>95</v>
      </c>
      <c r="H158" s="29"/>
      <c r="I158" s="31">
        <v>68.27</v>
      </c>
      <c r="J158" s="29">
        <v>36</v>
      </c>
      <c r="K158" s="29">
        <v>182231</v>
      </c>
    </row>
    <row r="159" spans="1:11" s="28" customFormat="1" ht="12" customHeight="1">
      <c r="A159" s="343" t="s">
        <v>206</v>
      </c>
      <c r="B159" s="343"/>
      <c r="C159" s="29">
        <v>2737.470588235294</v>
      </c>
      <c r="D159" s="29"/>
      <c r="E159" s="29">
        <v>-1525.306078431373</v>
      </c>
      <c r="F159" s="29"/>
      <c r="G159" s="29">
        <v>85</v>
      </c>
      <c r="H159" s="29"/>
      <c r="I159" s="31">
        <v>68.94</v>
      </c>
      <c r="J159" s="29">
        <v>36</v>
      </c>
      <c r="K159" s="29">
        <v>4425</v>
      </c>
    </row>
    <row r="160" spans="1:11" s="28" customFormat="1" ht="12" customHeight="1">
      <c r="A160" s="344" t="s">
        <v>207</v>
      </c>
      <c r="B160" s="344"/>
      <c r="C160" s="37">
        <v>2465.0984639621897</v>
      </c>
      <c r="D160" s="37"/>
      <c r="E160" s="37">
        <v>1263.0016523101028</v>
      </c>
      <c r="F160" s="37"/>
      <c r="G160" s="37">
        <v>87</v>
      </c>
      <c r="H160" s="37"/>
      <c r="I160" s="39">
        <v>72.2</v>
      </c>
      <c r="J160" s="37">
        <v>38</v>
      </c>
      <c r="K160" s="37">
        <v>1916837</v>
      </c>
    </row>
    <row r="161" spans="1:11" s="28" customFormat="1" ht="12" customHeight="1">
      <c r="A161" s="34"/>
      <c r="B161" s="34"/>
      <c r="C161" s="34"/>
      <c r="D161" s="34"/>
      <c r="E161" s="34"/>
      <c r="F161" s="34"/>
      <c r="G161" s="34"/>
      <c r="H161" s="34"/>
      <c r="I161" s="46"/>
      <c r="J161" s="34"/>
      <c r="K161" s="34"/>
    </row>
    <row r="162" spans="1:11" s="28" customFormat="1" ht="12" customHeight="1">
      <c r="A162" s="342" t="s">
        <v>208</v>
      </c>
      <c r="B162" s="342"/>
      <c r="C162" s="25">
        <v>2657.731570755766</v>
      </c>
      <c r="D162" s="25"/>
      <c r="E162" s="25">
        <v>2305.200633554479</v>
      </c>
      <c r="F162" s="25"/>
      <c r="G162" s="25" t="s">
        <v>19</v>
      </c>
      <c r="H162" s="25"/>
      <c r="I162" s="27" t="s">
        <v>19</v>
      </c>
      <c r="J162" s="25" t="s">
        <v>19</v>
      </c>
      <c r="K162" s="25">
        <f>SUM(K163:K179)</f>
        <v>13159423</v>
      </c>
    </row>
    <row r="163" spans="1:11" s="28" customFormat="1" ht="12" customHeight="1">
      <c r="A163" s="343" t="s">
        <v>209</v>
      </c>
      <c r="B163" s="343"/>
      <c r="C163" s="29">
        <v>2542.623168807753</v>
      </c>
      <c r="D163" s="29"/>
      <c r="E163" s="29">
        <v>1164.9784222027972</v>
      </c>
      <c r="F163" s="29"/>
      <c r="G163" s="29">
        <v>87</v>
      </c>
      <c r="H163" s="29"/>
      <c r="I163" s="31">
        <v>82.42</v>
      </c>
      <c r="J163" s="29">
        <v>45</v>
      </c>
      <c r="K163" s="29">
        <v>1765677</v>
      </c>
    </row>
    <row r="164" spans="1:11" s="28" customFormat="1" ht="12" customHeight="1">
      <c r="A164" s="343" t="s">
        <v>210</v>
      </c>
      <c r="B164" s="343"/>
      <c r="C164" s="29">
        <v>2827.6242110009016</v>
      </c>
      <c r="D164" s="29"/>
      <c r="E164" s="29">
        <v>3127.27981572208</v>
      </c>
      <c r="F164" s="29"/>
      <c r="G164" s="29">
        <v>95</v>
      </c>
      <c r="H164" s="29"/>
      <c r="I164" s="31">
        <v>82.25</v>
      </c>
      <c r="J164" s="29">
        <v>45</v>
      </c>
      <c r="K164" s="29">
        <v>2463452</v>
      </c>
    </row>
    <row r="165" spans="1:11" s="28" customFormat="1" ht="12" customHeight="1">
      <c r="A165" s="343" t="s">
        <v>211</v>
      </c>
      <c r="B165" s="343"/>
      <c r="C165" s="29">
        <v>2616.6043460434603</v>
      </c>
      <c r="D165" s="29"/>
      <c r="E165" s="29">
        <v>2024.6137067610064</v>
      </c>
      <c r="F165" s="29"/>
      <c r="G165" s="29">
        <v>85</v>
      </c>
      <c r="H165" s="29"/>
      <c r="I165" s="31">
        <v>80.68</v>
      </c>
      <c r="J165" s="29">
        <v>44</v>
      </c>
      <c r="K165" s="29">
        <v>1070142</v>
      </c>
    </row>
    <row r="166" spans="1:11" s="28" customFormat="1" ht="12" customHeight="1">
      <c r="A166" s="343" t="s">
        <v>212</v>
      </c>
      <c r="B166" s="343"/>
      <c r="C166" s="29">
        <v>2628.1354815086047</v>
      </c>
      <c r="D166" s="29"/>
      <c r="E166" s="29">
        <v>-89.79656602400948</v>
      </c>
      <c r="F166" s="29"/>
      <c r="G166" s="29">
        <v>80</v>
      </c>
      <c r="H166" s="29"/>
      <c r="I166" s="31">
        <v>89.91</v>
      </c>
      <c r="J166" s="29">
        <v>50</v>
      </c>
      <c r="K166" s="29">
        <v>302437</v>
      </c>
    </row>
    <row r="167" spans="1:11" s="28" customFormat="1" ht="12" customHeight="1">
      <c r="A167" s="343" t="s">
        <v>213</v>
      </c>
      <c r="B167" s="343"/>
      <c r="C167" s="29">
        <v>2496.034988179669</v>
      </c>
      <c r="D167" s="29"/>
      <c r="E167" s="29">
        <v>1653.1996624226138</v>
      </c>
      <c r="F167" s="29"/>
      <c r="G167" s="29">
        <v>85</v>
      </c>
      <c r="H167" s="29"/>
      <c r="I167" s="31">
        <v>84.31</v>
      </c>
      <c r="J167" s="29">
        <v>46</v>
      </c>
      <c r="K167" s="29">
        <v>2204894</v>
      </c>
    </row>
    <row r="168" spans="1:11" s="28" customFormat="1" ht="12" customHeight="1">
      <c r="A168" s="343" t="s">
        <v>214</v>
      </c>
      <c r="B168" s="343"/>
      <c r="C168" s="29">
        <v>2361.2319444444443</v>
      </c>
      <c r="D168" s="29"/>
      <c r="E168" s="29">
        <v>4713.288454038996</v>
      </c>
      <c r="F168" s="29"/>
      <c r="G168" s="29">
        <v>100</v>
      </c>
      <c r="H168" s="29"/>
      <c r="I168" s="31">
        <v>74.6</v>
      </c>
      <c r="J168" s="29">
        <v>40</v>
      </c>
      <c r="K168" s="29">
        <v>549134</v>
      </c>
    </row>
    <row r="169" spans="1:11" s="28" customFormat="1" ht="12" customHeight="1">
      <c r="A169" s="343" t="s">
        <v>215</v>
      </c>
      <c r="B169" s="343"/>
      <c r="C169" s="29">
        <v>2462.9642365887207</v>
      </c>
      <c r="D169" s="29"/>
      <c r="E169" s="29">
        <v>11572.742757697457</v>
      </c>
      <c r="F169" s="29"/>
      <c r="G169" s="29">
        <v>100</v>
      </c>
      <c r="H169" s="29"/>
      <c r="I169" s="31">
        <v>73.14</v>
      </c>
      <c r="J169" s="29">
        <v>39</v>
      </c>
      <c r="K169" s="29">
        <v>492354</v>
      </c>
    </row>
    <row r="170" spans="1:11" s="28" customFormat="1" ht="12" customHeight="1">
      <c r="A170" s="343" t="s">
        <v>216</v>
      </c>
      <c r="B170" s="343"/>
      <c r="C170" s="29">
        <v>2654.3038605230386</v>
      </c>
      <c r="D170" s="29"/>
      <c r="E170" s="29">
        <v>4171.211925391095</v>
      </c>
      <c r="F170" s="29"/>
      <c r="G170" s="29">
        <v>100</v>
      </c>
      <c r="H170" s="29"/>
      <c r="I170" s="31">
        <v>76.86</v>
      </c>
      <c r="J170" s="29">
        <v>41</v>
      </c>
      <c r="K170" s="29">
        <v>215138</v>
      </c>
    </row>
    <row r="171" spans="1:11" s="28" customFormat="1" ht="12" customHeight="1">
      <c r="A171" s="343" t="s">
        <v>217</v>
      </c>
      <c r="B171" s="343"/>
      <c r="C171" s="29">
        <v>2793.7824933687</v>
      </c>
      <c r="D171" s="29"/>
      <c r="E171" s="29">
        <v>1531.8877581863978</v>
      </c>
      <c r="F171" s="29"/>
      <c r="G171" s="29">
        <v>92</v>
      </c>
      <c r="H171" s="29"/>
      <c r="I171" s="31">
        <v>63.34</v>
      </c>
      <c r="J171" s="29">
        <v>32</v>
      </c>
      <c r="K171" s="29">
        <v>332006</v>
      </c>
    </row>
    <row r="172" spans="1:11" s="28" customFormat="1" ht="12" customHeight="1">
      <c r="A172" s="343" t="s">
        <v>218</v>
      </c>
      <c r="B172" s="343"/>
      <c r="C172" s="29">
        <v>2490.4719592134015</v>
      </c>
      <c r="D172" s="29"/>
      <c r="E172" s="29">
        <v>3125.660102189782</v>
      </c>
      <c r="F172" s="29"/>
      <c r="G172" s="29">
        <v>90</v>
      </c>
      <c r="H172" s="29"/>
      <c r="I172" s="31">
        <v>75.74</v>
      </c>
      <c r="J172" s="29">
        <v>40</v>
      </c>
      <c r="K172" s="29">
        <v>546089</v>
      </c>
    </row>
    <row r="173" spans="1:11" s="28" customFormat="1" ht="12" customHeight="1">
      <c r="A173" s="343" t="s">
        <v>220</v>
      </c>
      <c r="B173" s="343"/>
      <c r="C173" s="29">
        <v>2515.0258620689656</v>
      </c>
      <c r="D173" s="29"/>
      <c r="E173" s="29">
        <v>7390.509565217395</v>
      </c>
      <c r="F173" s="29"/>
      <c r="G173" s="29">
        <v>100</v>
      </c>
      <c r="H173" s="29"/>
      <c r="I173" s="31">
        <v>71.54</v>
      </c>
      <c r="J173" s="29">
        <v>38</v>
      </c>
      <c r="K173" s="29">
        <v>121122</v>
      </c>
    </row>
    <row r="174" spans="1:11" s="28" customFormat="1" ht="12" customHeight="1">
      <c r="A174" s="343" t="s">
        <v>221</v>
      </c>
      <c r="B174" s="343"/>
      <c r="C174" s="29">
        <v>2486.205559619605</v>
      </c>
      <c r="D174" s="29"/>
      <c r="E174" s="29">
        <v>2464.9467701641684</v>
      </c>
      <c r="F174" s="29"/>
      <c r="G174" s="29">
        <v>87</v>
      </c>
      <c r="H174" s="29"/>
      <c r="I174" s="31">
        <v>80.11</v>
      </c>
      <c r="J174" s="29">
        <v>43</v>
      </c>
      <c r="K174" s="29">
        <v>1302663</v>
      </c>
    </row>
    <row r="175" spans="1:11" s="28" customFormat="1" ht="12" customHeight="1">
      <c r="A175" s="343" t="s">
        <v>222</v>
      </c>
      <c r="B175" s="343"/>
      <c r="C175" s="29">
        <v>2530.637901861252</v>
      </c>
      <c r="D175" s="29"/>
      <c r="E175" s="29">
        <v>1668.2270967741943</v>
      </c>
      <c r="F175" s="29"/>
      <c r="G175" s="29">
        <v>85</v>
      </c>
      <c r="H175" s="29"/>
      <c r="I175" s="31">
        <v>77.94</v>
      </c>
      <c r="J175" s="29">
        <v>42</v>
      </c>
      <c r="K175" s="29">
        <v>196881</v>
      </c>
    </row>
    <row r="176" spans="1:11" s="28" customFormat="1" ht="12" customHeight="1">
      <c r="A176" s="343" t="s">
        <v>223</v>
      </c>
      <c r="B176" s="343"/>
      <c r="C176" s="29">
        <v>3066.2316666666666</v>
      </c>
      <c r="D176" s="29"/>
      <c r="E176" s="29">
        <v>5030.027006472491</v>
      </c>
      <c r="F176" s="29"/>
      <c r="G176" s="29">
        <v>100</v>
      </c>
      <c r="H176" s="29"/>
      <c r="I176" s="31">
        <v>94.23</v>
      </c>
      <c r="J176" s="29">
        <v>53</v>
      </c>
      <c r="K176" s="29">
        <v>-43394</v>
      </c>
    </row>
    <row r="177" spans="1:11" s="28" customFormat="1" ht="12" customHeight="1">
      <c r="A177" s="343" t="s">
        <v>224</v>
      </c>
      <c r="B177" s="343"/>
      <c r="C177" s="29">
        <v>2702.070804195804</v>
      </c>
      <c r="D177" s="29"/>
      <c r="E177" s="29">
        <v>53.1653376623376</v>
      </c>
      <c r="F177" s="29"/>
      <c r="G177" s="29">
        <v>65</v>
      </c>
      <c r="H177" s="29"/>
      <c r="I177" s="31">
        <v>100.89</v>
      </c>
      <c r="J177" s="29">
        <v>57</v>
      </c>
      <c r="K177" s="29">
        <v>0</v>
      </c>
    </row>
    <row r="178" spans="1:11" s="28" customFormat="1" ht="12" customHeight="1">
      <c r="A178" s="343" t="s">
        <v>225</v>
      </c>
      <c r="B178" s="343"/>
      <c r="C178" s="29">
        <v>2413.608108108108</v>
      </c>
      <c r="D178" s="29"/>
      <c r="E178" s="29">
        <v>2697.830567685589</v>
      </c>
      <c r="F178" s="29"/>
      <c r="G178" s="29">
        <v>95</v>
      </c>
      <c r="H178" s="29"/>
      <c r="I178" s="31">
        <v>61.94</v>
      </c>
      <c r="J178" s="29">
        <v>31</v>
      </c>
      <c r="K178" s="29">
        <v>133935</v>
      </c>
    </row>
    <row r="179" spans="1:11" s="28" customFormat="1" ht="12" customHeight="1">
      <c r="A179" s="344" t="s">
        <v>226</v>
      </c>
      <c r="B179" s="344"/>
      <c r="C179" s="37">
        <v>2609.419157827065</v>
      </c>
      <c r="D179" s="37"/>
      <c r="E179" s="37">
        <v>706.0056585365855</v>
      </c>
      <c r="F179" s="37"/>
      <c r="G179" s="37">
        <v>90</v>
      </c>
      <c r="H179" s="37"/>
      <c r="I179" s="39">
        <v>92.47</v>
      </c>
      <c r="J179" s="37">
        <v>52</v>
      </c>
      <c r="K179" s="37">
        <v>1506893</v>
      </c>
    </row>
    <row r="180" spans="1:11" s="28" customFormat="1" ht="12" customHeight="1">
      <c r="A180" s="34"/>
      <c r="B180" s="34"/>
      <c r="C180" s="34"/>
      <c r="D180" s="34"/>
      <c r="E180" s="34"/>
      <c r="F180" s="34"/>
      <c r="G180" s="34"/>
      <c r="H180" s="34"/>
      <c r="I180" s="46"/>
      <c r="J180" s="34"/>
      <c r="K180" s="34"/>
    </row>
    <row r="181" spans="1:11" s="28" customFormat="1" ht="12" customHeight="1">
      <c r="A181" s="342" t="s">
        <v>227</v>
      </c>
      <c r="B181" s="342"/>
      <c r="C181" s="25">
        <v>2537.910847537507</v>
      </c>
      <c r="D181" s="25"/>
      <c r="E181" s="25">
        <v>2240.4971473912374</v>
      </c>
      <c r="F181" s="25"/>
      <c r="G181" s="25" t="s">
        <v>19</v>
      </c>
      <c r="H181" s="25"/>
      <c r="I181" s="27" t="s">
        <v>19</v>
      </c>
      <c r="J181" s="25" t="s">
        <v>19</v>
      </c>
      <c r="K181" s="25">
        <f>SUM(K182:K187)</f>
        <v>11709413</v>
      </c>
    </row>
    <row r="182" spans="1:11" s="28" customFormat="1" ht="12" customHeight="1">
      <c r="A182" s="343" t="s">
        <v>228</v>
      </c>
      <c r="B182" s="343"/>
      <c r="C182" s="29">
        <v>2575.64587095715</v>
      </c>
      <c r="D182" s="29"/>
      <c r="E182" s="29">
        <v>1433.6670149253735</v>
      </c>
      <c r="F182" s="29"/>
      <c r="G182" s="29">
        <v>95</v>
      </c>
      <c r="H182" s="29"/>
      <c r="I182" s="31">
        <v>75.75</v>
      </c>
      <c r="J182" s="29">
        <v>40</v>
      </c>
      <c r="K182" s="29">
        <v>5542794</v>
      </c>
    </row>
    <row r="183" spans="1:11" s="28" customFormat="1" ht="12" customHeight="1">
      <c r="A183" s="343" t="s">
        <v>229</v>
      </c>
      <c r="B183" s="343"/>
      <c r="C183" s="29">
        <v>2458.763750461425</v>
      </c>
      <c r="D183" s="29"/>
      <c r="E183" s="29">
        <v>3557.822913185616</v>
      </c>
      <c r="F183" s="29"/>
      <c r="G183" s="29">
        <v>100</v>
      </c>
      <c r="H183" s="29"/>
      <c r="I183" s="31">
        <v>74.15</v>
      </c>
      <c r="J183" s="29">
        <v>39</v>
      </c>
      <c r="K183" s="29">
        <v>2286311</v>
      </c>
    </row>
    <row r="184" spans="1:11" s="28" customFormat="1" ht="12" customHeight="1">
      <c r="A184" s="343" t="s">
        <v>230</v>
      </c>
      <c r="B184" s="343"/>
      <c r="C184" s="29">
        <v>2582.1234375</v>
      </c>
      <c r="D184" s="29"/>
      <c r="E184" s="29">
        <v>3862.570211161388</v>
      </c>
      <c r="F184" s="29"/>
      <c r="G184" s="29">
        <v>97</v>
      </c>
      <c r="H184" s="29"/>
      <c r="I184" s="31">
        <v>68.76</v>
      </c>
      <c r="J184" s="29">
        <v>36</v>
      </c>
      <c r="K184" s="29">
        <v>705798</v>
      </c>
    </row>
    <row r="185" spans="1:11" s="28" customFormat="1" ht="12" customHeight="1">
      <c r="A185" s="343" t="s">
        <v>231</v>
      </c>
      <c r="B185" s="343"/>
      <c r="C185" s="29">
        <v>2371.842010771993</v>
      </c>
      <c r="D185" s="29"/>
      <c r="E185" s="29">
        <v>4472.825489130435</v>
      </c>
      <c r="F185" s="29"/>
      <c r="G185" s="29">
        <v>100</v>
      </c>
      <c r="H185" s="29"/>
      <c r="I185" s="31">
        <v>69.08</v>
      </c>
      <c r="J185" s="29">
        <v>36</v>
      </c>
      <c r="K185" s="29">
        <v>595890</v>
      </c>
    </row>
    <row r="186" spans="1:11" s="28" customFormat="1" ht="12" customHeight="1">
      <c r="A186" s="343" t="s">
        <v>232</v>
      </c>
      <c r="B186" s="343"/>
      <c r="C186" s="29">
        <v>2555.9192692987626</v>
      </c>
      <c r="D186" s="29"/>
      <c r="E186" s="29">
        <v>1127.0199942594718</v>
      </c>
      <c r="F186" s="29"/>
      <c r="G186" s="29">
        <v>95</v>
      </c>
      <c r="H186" s="29"/>
      <c r="I186" s="31">
        <v>77.01</v>
      </c>
      <c r="J186" s="29">
        <v>41</v>
      </c>
      <c r="K186" s="29">
        <v>1473575</v>
      </c>
    </row>
    <row r="187" spans="1:11" s="28" customFormat="1" ht="12" customHeight="1">
      <c r="A187" s="344" t="s">
        <v>233</v>
      </c>
      <c r="B187" s="344"/>
      <c r="C187" s="37">
        <v>2555.470588235294</v>
      </c>
      <c r="D187" s="37"/>
      <c r="E187" s="37">
        <v>3177.949846743294</v>
      </c>
      <c r="F187" s="37"/>
      <c r="G187" s="37">
        <v>100</v>
      </c>
      <c r="H187" s="37"/>
      <c r="I187" s="39">
        <v>73.22</v>
      </c>
      <c r="J187" s="37">
        <v>39</v>
      </c>
      <c r="K187" s="37">
        <v>1105045</v>
      </c>
    </row>
    <row r="188" spans="1:11" s="28" customFormat="1" ht="12" customHeight="1">
      <c r="A188" s="34"/>
      <c r="B188" s="34"/>
      <c r="C188" s="34"/>
      <c r="D188" s="34"/>
      <c r="E188" s="34"/>
      <c r="F188" s="34"/>
      <c r="G188" s="34"/>
      <c r="H188" s="34"/>
      <c r="I188" s="46"/>
      <c r="J188" s="34"/>
      <c r="K188" s="34"/>
    </row>
    <row r="189" spans="1:11" s="28" customFormat="1" ht="12" customHeight="1">
      <c r="A189" s="342" t="s">
        <v>234</v>
      </c>
      <c r="B189" s="342"/>
      <c r="C189" s="25">
        <v>2357.2366302986943</v>
      </c>
      <c r="D189" s="25"/>
      <c r="E189" s="25">
        <v>4172.399724332921</v>
      </c>
      <c r="F189" s="25"/>
      <c r="G189" s="25" t="s">
        <v>19</v>
      </c>
      <c r="H189" s="25"/>
      <c r="I189" s="27" t="s">
        <v>19</v>
      </c>
      <c r="J189" s="25" t="s">
        <v>19</v>
      </c>
      <c r="K189" s="25">
        <f>SUM(K190:K192)</f>
        <v>4248793</v>
      </c>
    </row>
    <row r="190" spans="1:11" s="28" customFormat="1" ht="12" customHeight="1">
      <c r="A190" s="343" t="s">
        <v>757</v>
      </c>
      <c r="B190" s="343"/>
      <c r="C190" s="29">
        <v>2040.21875</v>
      </c>
      <c r="D190" s="29"/>
      <c r="E190" s="29">
        <v>4477.6005800214825</v>
      </c>
      <c r="F190" s="29"/>
      <c r="G190" s="29">
        <v>95</v>
      </c>
      <c r="H190" s="29"/>
      <c r="I190" s="31">
        <v>71.25</v>
      </c>
      <c r="J190" s="29">
        <v>37</v>
      </c>
      <c r="K190" s="29">
        <v>1558116</v>
      </c>
    </row>
    <row r="191" spans="1:11" s="28" customFormat="1" ht="12" customHeight="1">
      <c r="A191" s="343" t="s">
        <v>236</v>
      </c>
      <c r="B191" s="343"/>
      <c r="C191" s="29">
        <v>2470.9437869822486</v>
      </c>
      <c r="D191" s="29"/>
      <c r="E191" s="29">
        <v>3580.2954625292737</v>
      </c>
      <c r="F191" s="29"/>
      <c r="G191" s="29">
        <v>90</v>
      </c>
      <c r="H191" s="29"/>
      <c r="I191" s="31">
        <v>67.87</v>
      </c>
      <c r="J191" s="29">
        <v>35</v>
      </c>
      <c r="K191" s="29">
        <v>742452</v>
      </c>
    </row>
    <row r="192" spans="1:11" s="28" customFormat="1" ht="12" customHeight="1">
      <c r="A192" s="349" t="s">
        <v>759</v>
      </c>
      <c r="B192" s="349"/>
      <c r="C192" s="47">
        <v>2550.9872860635696</v>
      </c>
      <c r="D192" s="48">
        <v>12</v>
      </c>
      <c r="E192" s="47">
        <v>4384.477314504548</v>
      </c>
      <c r="F192" s="47"/>
      <c r="G192" s="47">
        <v>95</v>
      </c>
      <c r="H192" s="47"/>
      <c r="I192" s="49">
        <v>68.23</v>
      </c>
      <c r="J192" s="47">
        <v>35</v>
      </c>
      <c r="K192" s="47">
        <v>1948225</v>
      </c>
    </row>
    <row r="193" spans="1:11" s="28" customFormat="1" ht="12" customHeight="1">
      <c r="A193" s="34"/>
      <c r="B193" s="34"/>
      <c r="C193" s="34"/>
      <c r="D193" s="34"/>
      <c r="E193" s="34"/>
      <c r="F193" s="34"/>
      <c r="G193" s="34"/>
      <c r="H193" s="34"/>
      <c r="I193" s="46"/>
      <c r="J193" s="34"/>
      <c r="K193" s="34"/>
    </row>
    <row r="194" spans="1:11" s="28" customFormat="1" ht="12" customHeight="1">
      <c r="A194" s="342" t="s">
        <v>240</v>
      </c>
      <c r="B194" s="342"/>
      <c r="C194" s="25">
        <v>2704.8856572868544</v>
      </c>
      <c r="D194" s="25"/>
      <c r="E194" s="25">
        <v>4593.44037965234</v>
      </c>
      <c r="F194" s="25"/>
      <c r="G194" s="25" t="s">
        <v>19</v>
      </c>
      <c r="H194" s="25"/>
      <c r="I194" s="27" t="s">
        <v>19</v>
      </c>
      <c r="J194" s="25" t="s">
        <v>19</v>
      </c>
      <c r="K194" s="25">
        <f>SUM(K195:K205)</f>
        <v>5587244</v>
      </c>
    </row>
    <row r="195" spans="1:11" s="28" customFormat="1" ht="12" customHeight="1">
      <c r="A195" s="343" t="s">
        <v>241</v>
      </c>
      <c r="B195" s="343"/>
      <c r="C195" s="29">
        <v>2600.368015414258</v>
      </c>
      <c r="D195" s="29"/>
      <c r="E195" s="29">
        <v>4911.622236503855</v>
      </c>
      <c r="F195" s="29"/>
      <c r="G195" s="29">
        <v>90</v>
      </c>
      <c r="H195" s="29"/>
      <c r="I195" s="31">
        <v>71.48</v>
      </c>
      <c r="J195" s="29">
        <v>38</v>
      </c>
      <c r="K195" s="29">
        <v>637914</v>
      </c>
    </row>
    <row r="196" spans="1:11" s="28" customFormat="1" ht="12" customHeight="1">
      <c r="A196" s="343" t="s">
        <v>243</v>
      </c>
      <c r="B196" s="343"/>
      <c r="C196" s="29">
        <v>4308.013157894737</v>
      </c>
      <c r="D196" s="29"/>
      <c r="E196" s="29">
        <v>2616.456555555557</v>
      </c>
      <c r="F196" s="29"/>
      <c r="G196" s="29">
        <v>60</v>
      </c>
      <c r="H196" s="29"/>
      <c r="I196" s="31">
        <v>123.85</v>
      </c>
      <c r="J196" s="29">
        <v>70</v>
      </c>
      <c r="K196" s="29">
        <v>-2743</v>
      </c>
    </row>
    <row r="197" spans="1:11" s="28" customFormat="1" ht="12" customHeight="1">
      <c r="A197" s="343" t="s">
        <v>244</v>
      </c>
      <c r="B197" s="343"/>
      <c r="C197" s="29">
        <v>2531.3735632183907</v>
      </c>
      <c r="D197" s="29"/>
      <c r="E197" s="29">
        <v>4787.717216890597</v>
      </c>
      <c r="F197" s="29"/>
      <c r="G197" s="29">
        <v>100</v>
      </c>
      <c r="H197" s="29"/>
      <c r="I197" s="31">
        <v>76.32</v>
      </c>
      <c r="J197" s="29">
        <v>41</v>
      </c>
      <c r="K197" s="29">
        <v>444992</v>
      </c>
    </row>
    <row r="198" spans="1:11" s="28" customFormat="1" ht="12" customHeight="1">
      <c r="A198" s="343" t="s">
        <v>249</v>
      </c>
      <c r="B198" s="343"/>
      <c r="C198" s="29">
        <v>4490.121693121693</v>
      </c>
      <c r="D198" s="29"/>
      <c r="E198" s="29">
        <v>-2129.455416666666</v>
      </c>
      <c r="F198" s="29"/>
      <c r="G198" s="29">
        <v>65</v>
      </c>
      <c r="H198" s="29"/>
      <c r="I198" s="31">
        <v>117.9</v>
      </c>
      <c r="J198" s="29">
        <v>69</v>
      </c>
      <c r="K198" s="29">
        <v>0</v>
      </c>
    </row>
    <row r="199" spans="1:11" s="28" customFormat="1" ht="12" customHeight="1">
      <c r="A199" s="343" t="s">
        <v>250</v>
      </c>
      <c r="B199" s="343"/>
      <c r="C199" s="29">
        <v>2755.918893429739</v>
      </c>
      <c r="D199" s="30">
        <v>13</v>
      </c>
      <c r="E199" s="29">
        <v>4961.292682926831</v>
      </c>
      <c r="F199" s="29"/>
      <c r="G199" s="29">
        <v>95</v>
      </c>
      <c r="H199" s="29"/>
      <c r="I199" s="31">
        <v>70.24</v>
      </c>
      <c r="J199" s="29">
        <v>37</v>
      </c>
      <c r="K199" s="29">
        <v>1922791</v>
      </c>
    </row>
    <row r="200" spans="1:11" s="28" customFormat="1" ht="12" customHeight="1">
      <c r="A200" s="343" t="s">
        <v>251</v>
      </c>
      <c r="B200" s="343"/>
      <c r="C200" s="29">
        <v>3158.9941724941723</v>
      </c>
      <c r="D200" s="29"/>
      <c r="E200" s="29">
        <v>5547.081118721463</v>
      </c>
      <c r="F200" s="29"/>
      <c r="G200" s="29">
        <v>100</v>
      </c>
      <c r="H200" s="29"/>
      <c r="I200" s="31">
        <v>75.68</v>
      </c>
      <c r="J200" s="29">
        <v>40</v>
      </c>
      <c r="K200" s="29">
        <v>748003</v>
      </c>
    </row>
    <row r="201" spans="1:11" s="28" customFormat="1" ht="12" customHeight="1">
      <c r="A201" s="343" t="s">
        <v>254</v>
      </c>
      <c r="B201" s="343"/>
      <c r="C201" s="29">
        <v>2486.3771428571426</v>
      </c>
      <c r="D201" s="29"/>
      <c r="E201" s="29">
        <v>8062.617485029939</v>
      </c>
      <c r="F201" s="29"/>
      <c r="G201" s="29">
        <v>90</v>
      </c>
      <c r="H201" s="29"/>
      <c r="I201" s="31">
        <v>70.34</v>
      </c>
      <c r="J201" s="29">
        <v>37</v>
      </c>
      <c r="K201" s="29">
        <v>355577</v>
      </c>
    </row>
    <row r="202" spans="1:11" s="28" customFormat="1" ht="12" customHeight="1">
      <c r="A202" s="343" t="s">
        <v>255</v>
      </c>
      <c r="B202" s="343"/>
      <c r="C202" s="29">
        <v>2042.5763358778627</v>
      </c>
      <c r="D202" s="29"/>
      <c r="E202" s="29">
        <v>-706.0414960629921</v>
      </c>
      <c r="F202" s="29"/>
      <c r="G202" s="29">
        <v>95</v>
      </c>
      <c r="H202" s="29"/>
      <c r="I202" s="31">
        <v>69.11</v>
      </c>
      <c r="J202" s="29">
        <v>36</v>
      </c>
      <c r="K202" s="29">
        <v>765255</v>
      </c>
    </row>
    <row r="203" spans="1:11" s="28" customFormat="1" ht="12" customHeight="1">
      <c r="A203" s="343" t="s">
        <v>760</v>
      </c>
      <c r="B203" s="343"/>
      <c r="C203" s="29">
        <v>2411.686602870813</v>
      </c>
      <c r="D203" s="29"/>
      <c r="E203" s="29">
        <v>5435.969240196077</v>
      </c>
      <c r="F203" s="29"/>
      <c r="G203" s="29">
        <v>90</v>
      </c>
      <c r="H203" s="29"/>
      <c r="I203" s="31">
        <v>74.79</v>
      </c>
      <c r="J203" s="29">
        <v>40</v>
      </c>
      <c r="K203" s="29">
        <v>395934</v>
      </c>
    </row>
    <row r="204" spans="1:11" s="28" customFormat="1" ht="12" customHeight="1">
      <c r="A204" s="343" t="s">
        <v>257</v>
      </c>
      <c r="B204" s="343"/>
      <c r="C204" s="29">
        <v>2725.024217961655</v>
      </c>
      <c r="D204" s="29"/>
      <c r="E204" s="29">
        <v>4579.154378585085</v>
      </c>
      <c r="F204" s="29"/>
      <c r="G204" s="29">
        <v>95</v>
      </c>
      <c r="H204" s="29"/>
      <c r="I204" s="31">
        <v>70.31</v>
      </c>
      <c r="J204" s="29">
        <v>37</v>
      </c>
      <c r="K204" s="29">
        <v>300096</v>
      </c>
    </row>
    <row r="205" spans="1:11" s="28" customFormat="1" ht="12" customHeight="1">
      <c r="A205" s="344" t="s">
        <v>258</v>
      </c>
      <c r="B205" s="344"/>
      <c r="C205" s="37">
        <v>3141.7027027027025</v>
      </c>
      <c r="D205" s="37"/>
      <c r="E205" s="37">
        <v>22356.482564102564</v>
      </c>
      <c r="F205" s="37"/>
      <c r="G205" s="37">
        <v>100</v>
      </c>
      <c r="H205" s="37"/>
      <c r="I205" s="39">
        <v>66.76</v>
      </c>
      <c r="J205" s="37">
        <v>35</v>
      </c>
      <c r="K205" s="37">
        <v>19425</v>
      </c>
    </row>
    <row r="206" spans="1:11" s="28" customFormat="1" ht="12" customHeight="1">
      <c r="A206" s="34"/>
      <c r="B206" s="34"/>
      <c r="C206" s="34"/>
      <c r="D206" s="34"/>
      <c r="E206" s="34"/>
      <c r="F206" s="34"/>
      <c r="G206" s="46"/>
      <c r="H206" s="34"/>
      <c r="I206" s="46"/>
      <c r="J206" s="34"/>
      <c r="K206" s="34"/>
    </row>
    <row r="207" spans="1:11" s="28" customFormat="1" ht="12" customHeight="1">
      <c r="A207" s="342" t="s">
        <v>259</v>
      </c>
      <c r="B207" s="342"/>
      <c r="C207" s="25">
        <v>3833.1768612506294</v>
      </c>
      <c r="D207" s="25"/>
      <c r="E207" s="25">
        <v>4079.2766390218712</v>
      </c>
      <c r="F207" s="25"/>
      <c r="G207" s="27">
        <v>79.55</v>
      </c>
      <c r="H207" s="25"/>
      <c r="I207" s="27">
        <v>100</v>
      </c>
      <c r="J207" s="25" t="s">
        <v>19</v>
      </c>
      <c r="K207" s="25">
        <f>SUM(K208:K215)</f>
        <v>4000000</v>
      </c>
    </row>
    <row r="208" spans="1:11" s="28" customFormat="1" ht="12" customHeight="1">
      <c r="A208" s="343" t="s">
        <v>260</v>
      </c>
      <c r="B208" s="343"/>
      <c r="C208" s="29">
        <v>3827.887200597292</v>
      </c>
      <c r="D208" s="29"/>
      <c r="E208" s="29">
        <v>3197.597009948965</v>
      </c>
      <c r="F208" s="29"/>
      <c r="G208" s="31" t="s">
        <v>19</v>
      </c>
      <c r="H208" s="29"/>
      <c r="I208" s="31" t="s">
        <v>19</v>
      </c>
      <c r="J208" s="29" t="s">
        <v>19</v>
      </c>
      <c r="K208" s="29">
        <f>SUM(K57:K67)</f>
        <v>-1080662</v>
      </c>
    </row>
    <row r="209" spans="1:11" s="28" customFormat="1" ht="12" customHeight="1">
      <c r="A209" s="343" t="s">
        <v>261</v>
      </c>
      <c r="B209" s="343"/>
      <c r="C209" s="29">
        <v>4800.1121229757955</v>
      </c>
      <c r="D209" s="29"/>
      <c r="E209" s="29">
        <v>5231.485409082663</v>
      </c>
      <c r="F209" s="29"/>
      <c r="G209" s="31" t="s">
        <v>19</v>
      </c>
      <c r="H209" s="29"/>
      <c r="I209" s="31" t="s">
        <v>19</v>
      </c>
      <c r="J209" s="29" t="s">
        <v>19</v>
      </c>
      <c r="K209" s="29">
        <f>SUM(K70:K121)</f>
        <v>-42406603</v>
      </c>
    </row>
    <row r="210" spans="1:11" s="28" customFormat="1" ht="12" customHeight="1">
      <c r="A210" s="343" t="s">
        <v>262</v>
      </c>
      <c r="B210" s="343"/>
      <c r="C210" s="29">
        <v>3197.622485546371</v>
      </c>
      <c r="D210" s="29"/>
      <c r="E210" s="29">
        <v>3942.7990125721517</v>
      </c>
      <c r="F210" s="29"/>
      <c r="G210" s="31" t="s">
        <v>19</v>
      </c>
      <c r="H210" s="29"/>
      <c r="I210" s="31" t="s">
        <v>19</v>
      </c>
      <c r="J210" s="29" t="s">
        <v>19</v>
      </c>
      <c r="K210" s="29">
        <f>SUM(K124:K150)</f>
        <v>8715162</v>
      </c>
    </row>
    <row r="211" spans="1:11" s="28" customFormat="1" ht="12" customHeight="1">
      <c r="A211" s="343" t="s">
        <v>263</v>
      </c>
      <c r="B211" s="343"/>
      <c r="C211" s="29">
        <v>2586.759589502019</v>
      </c>
      <c r="D211" s="29"/>
      <c r="E211" s="29">
        <v>2234.709753645048</v>
      </c>
      <c r="F211" s="29"/>
      <c r="G211" s="31" t="s">
        <v>19</v>
      </c>
      <c r="H211" s="29"/>
      <c r="I211" s="31" t="s">
        <v>19</v>
      </c>
      <c r="J211" s="29" t="s">
        <v>19</v>
      </c>
      <c r="K211" s="29">
        <f>SUM(K153:K160)</f>
        <v>4067230</v>
      </c>
    </row>
    <row r="212" spans="1:11" s="28" customFormat="1" ht="12" customHeight="1">
      <c r="A212" s="343" t="s">
        <v>264</v>
      </c>
      <c r="B212" s="343"/>
      <c r="C212" s="29">
        <v>2657.731570755766</v>
      </c>
      <c r="D212" s="29"/>
      <c r="E212" s="29">
        <v>2305.200633554479</v>
      </c>
      <c r="F212" s="29"/>
      <c r="G212" s="31" t="s">
        <v>19</v>
      </c>
      <c r="H212" s="29"/>
      <c r="I212" s="31" t="s">
        <v>19</v>
      </c>
      <c r="J212" s="29" t="s">
        <v>19</v>
      </c>
      <c r="K212" s="29">
        <f>SUM(K163:K179)</f>
        <v>13159423</v>
      </c>
    </row>
    <row r="213" spans="1:11" s="28" customFormat="1" ht="12" customHeight="1">
      <c r="A213" s="343" t="s">
        <v>265</v>
      </c>
      <c r="B213" s="343"/>
      <c r="C213" s="29">
        <v>2537.910847537507</v>
      </c>
      <c r="D213" s="29"/>
      <c r="E213" s="29">
        <v>2240.4971473912374</v>
      </c>
      <c r="F213" s="29"/>
      <c r="G213" s="31" t="s">
        <v>19</v>
      </c>
      <c r="H213" s="29"/>
      <c r="I213" s="31" t="s">
        <v>19</v>
      </c>
      <c r="J213" s="29" t="s">
        <v>19</v>
      </c>
      <c r="K213" s="29">
        <f>SUM(K182:K187)</f>
        <v>11709413</v>
      </c>
    </row>
    <row r="214" spans="1:11" s="28" customFormat="1" ht="12" customHeight="1">
      <c r="A214" s="343" t="s">
        <v>266</v>
      </c>
      <c r="B214" s="343"/>
      <c r="C214" s="29">
        <v>2357.2366302986943</v>
      </c>
      <c r="D214" s="29"/>
      <c r="E214" s="29">
        <v>4172.399724332921</v>
      </c>
      <c r="F214" s="29"/>
      <c r="G214" s="31" t="s">
        <v>19</v>
      </c>
      <c r="H214" s="29"/>
      <c r="I214" s="31" t="s">
        <v>19</v>
      </c>
      <c r="J214" s="29" t="s">
        <v>19</v>
      </c>
      <c r="K214" s="29">
        <f>SUM(K190:K192)</f>
        <v>4248793</v>
      </c>
    </row>
    <row r="215" spans="1:11" s="28" customFormat="1" ht="12" customHeight="1">
      <c r="A215" s="344" t="s">
        <v>267</v>
      </c>
      <c r="B215" s="344"/>
      <c r="C215" s="37">
        <v>2704.8856572868544</v>
      </c>
      <c r="D215" s="37"/>
      <c r="E215" s="37">
        <v>4593.44037965234</v>
      </c>
      <c r="F215" s="37"/>
      <c r="G215" s="39" t="s">
        <v>19</v>
      </c>
      <c r="H215" s="37"/>
      <c r="I215" s="39" t="s">
        <v>19</v>
      </c>
      <c r="J215" s="37" t="s">
        <v>19</v>
      </c>
      <c r="K215" s="37">
        <f>SUM(K195:K205)</f>
        <v>5587244</v>
      </c>
    </row>
    <row r="216" spans="1:11" s="28" customFormat="1" ht="12" customHeight="1">
      <c r="A216" s="34"/>
      <c r="B216" s="34"/>
      <c r="C216" s="34"/>
      <c r="D216" s="34"/>
      <c r="E216" s="34"/>
      <c r="F216" s="34"/>
      <c r="G216" s="46"/>
      <c r="H216" s="34"/>
      <c r="I216" s="46"/>
      <c r="J216" s="34"/>
      <c r="K216" s="34"/>
    </row>
    <row r="217" spans="1:11" s="28" customFormat="1" ht="12" customHeight="1">
      <c r="A217" s="342" t="s">
        <v>268</v>
      </c>
      <c r="B217" s="342"/>
      <c r="C217" s="25">
        <v>3985.7239261159843</v>
      </c>
      <c r="D217" s="25"/>
      <c r="E217" s="25">
        <v>4159.4363448370395</v>
      </c>
      <c r="F217" s="25"/>
      <c r="G217" s="27" t="s">
        <v>19</v>
      </c>
      <c r="H217" s="25"/>
      <c r="I217" s="27" t="s">
        <v>19</v>
      </c>
      <c r="J217" s="25" t="s">
        <v>19</v>
      </c>
      <c r="K217" s="25">
        <f>SUM(K218:K221)</f>
        <v>-22403519</v>
      </c>
    </row>
    <row r="218" spans="1:11" s="28" customFormat="1" ht="12" customHeight="1">
      <c r="A218" s="343" t="s">
        <v>264</v>
      </c>
      <c r="B218" s="343"/>
      <c r="C218" s="29">
        <v>2647.636835253658</v>
      </c>
      <c r="D218" s="29"/>
      <c r="E218" s="29">
        <v>2364.2132102289042</v>
      </c>
      <c r="F218" s="29"/>
      <c r="G218" s="31" t="s">
        <v>19</v>
      </c>
      <c r="H218" s="29"/>
      <c r="I218" s="31" t="s">
        <v>19</v>
      </c>
      <c r="J218" s="29" t="s">
        <v>19</v>
      </c>
      <c r="K218" s="29">
        <f>K163+K164+K165+K166+K167+K168+K169+K170+K172+K174+K175+K177+K179+K183+K176</f>
        <v>14858671</v>
      </c>
    </row>
    <row r="219" spans="1:11" s="28" customFormat="1" ht="12" customHeight="1">
      <c r="A219" s="343" t="s">
        <v>269</v>
      </c>
      <c r="B219" s="343"/>
      <c r="C219" s="29">
        <v>3824.5284452084916</v>
      </c>
      <c r="D219" s="29"/>
      <c r="E219" s="29">
        <v>3207.5139447952943</v>
      </c>
      <c r="F219" s="29"/>
      <c r="G219" s="31" t="s">
        <v>19</v>
      </c>
      <c r="H219" s="29"/>
      <c r="I219" s="31" t="s">
        <v>19</v>
      </c>
      <c r="J219" s="29" t="s">
        <v>19</v>
      </c>
      <c r="K219" s="29">
        <f>+K57+K59+K60+K61+K62+K63+K64+K65+K66+K67+K79+K58</f>
        <v>-1049864</v>
      </c>
    </row>
    <row r="220" spans="1:11" s="28" customFormat="1" ht="12" customHeight="1">
      <c r="A220" s="343" t="s">
        <v>262</v>
      </c>
      <c r="B220" s="343"/>
      <c r="C220" s="29">
        <v>3141.2684171550004</v>
      </c>
      <c r="D220" s="29"/>
      <c r="E220" s="29">
        <v>3559.533913425165</v>
      </c>
      <c r="F220" s="29"/>
      <c r="G220" s="31" t="s">
        <v>19</v>
      </c>
      <c r="H220" s="29"/>
      <c r="I220" s="31" t="s">
        <v>19</v>
      </c>
      <c r="J220" s="29" t="s">
        <v>19</v>
      </c>
      <c r="K220" s="29">
        <f>K124+K126+K130+K133+K137+K138+K140+K142+K144+K145+K147+K148+K153+K160+K136+K132</f>
        <v>9768809</v>
      </c>
    </row>
    <row r="221" spans="1:11" s="28" customFormat="1" ht="12" customHeight="1">
      <c r="A221" s="344" t="s">
        <v>261</v>
      </c>
      <c r="B221" s="344"/>
      <c r="C221" s="37">
        <v>4922.940008547442</v>
      </c>
      <c r="D221" s="37"/>
      <c r="E221" s="37">
        <v>5436.46464184949</v>
      </c>
      <c r="F221" s="37"/>
      <c r="G221" s="39" t="s">
        <v>19</v>
      </c>
      <c r="H221" s="37"/>
      <c r="I221" s="39" t="s">
        <v>19</v>
      </c>
      <c r="J221" s="37" t="s">
        <v>19</v>
      </c>
      <c r="K221" s="37">
        <f>+K70+K71+K72+K75+K76+K78+K77+K81+K80+K83+K82+K84+K87+K86+K85+K88+K89+K90+K91+K92+K94+K93+K95+K96+K98+K97+K100+K99+K104+K106+K105+K108+K107+K109+K110+K111+K112+K113+K114+K115+K117+K118+K119+K120+K121</f>
        <v>-45981135</v>
      </c>
    </row>
    <row r="222" spans="1:11" s="50" customFormat="1" ht="5.25" customHeight="1">
      <c r="A222" s="384"/>
      <c r="B222" s="384"/>
      <c r="C222" s="384"/>
      <c r="D222" s="384"/>
      <c r="E222" s="384"/>
      <c r="F222" s="384"/>
      <c r="G222" s="384"/>
      <c r="H222" s="384"/>
      <c r="I222" s="384"/>
      <c r="J222" s="384"/>
      <c r="K222" s="384"/>
    </row>
    <row r="223" spans="1:11" s="28" customFormat="1" ht="12" customHeight="1">
      <c r="A223" s="361" t="s">
        <v>709</v>
      </c>
      <c r="B223" s="362"/>
      <c r="C223" s="362"/>
      <c r="D223" s="362"/>
      <c r="E223" s="362"/>
      <c r="F223" s="362"/>
      <c r="G223" s="362"/>
      <c r="H223" s="362"/>
      <c r="I223" s="362"/>
      <c r="J223" s="362"/>
      <c r="K223" s="362"/>
    </row>
    <row r="224" spans="1:11" s="28" customFormat="1" ht="12.75">
      <c r="A224" s="374" t="s">
        <v>742</v>
      </c>
      <c r="B224" s="362"/>
      <c r="C224" s="362"/>
      <c r="D224" s="362"/>
      <c r="E224" s="362"/>
      <c r="F224" s="362"/>
      <c r="G224" s="362"/>
      <c r="H224" s="362"/>
      <c r="I224" s="362"/>
      <c r="J224" s="362"/>
      <c r="K224" s="362"/>
    </row>
    <row r="225" spans="1:11" s="28" customFormat="1" ht="12.75">
      <c r="A225" s="374" t="s">
        <v>743</v>
      </c>
      <c r="B225" s="362"/>
      <c r="C225" s="362"/>
      <c r="D225" s="362"/>
      <c r="E225" s="362"/>
      <c r="F225" s="362"/>
      <c r="G225" s="362"/>
      <c r="H225" s="362"/>
      <c r="I225" s="362"/>
      <c r="J225" s="362"/>
      <c r="K225" s="362"/>
    </row>
    <row r="226" spans="1:11" s="28" customFormat="1" ht="22.5" customHeight="1">
      <c r="A226" s="374" t="s">
        <v>744</v>
      </c>
      <c r="B226" s="362"/>
      <c r="C226" s="362"/>
      <c r="D226" s="362"/>
      <c r="E226" s="362"/>
      <c r="F226" s="362"/>
      <c r="G226" s="362"/>
      <c r="H226" s="362"/>
      <c r="I226" s="362"/>
      <c r="J226" s="362"/>
      <c r="K226" s="362"/>
    </row>
    <row r="227" spans="1:11" s="28" customFormat="1" ht="22.5" customHeight="1">
      <c r="A227" s="374" t="s">
        <v>732</v>
      </c>
      <c r="B227" s="362"/>
      <c r="C227" s="362"/>
      <c r="D227" s="362"/>
      <c r="E227" s="362"/>
      <c r="F227" s="362"/>
      <c r="G227" s="362"/>
      <c r="H227" s="362"/>
      <c r="I227" s="362"/>
      <c r="J227" s="362"/>
      <c r="K227" s="362"/>
    </row>
    <row r="228" spans="1:11" s="28" customFormat="1" ht="12.75">
      <c r="A228" s="374" t="s">
        <v>733</v>
      </c>
      <c r="B228" s="362"/>
      <c r="C228" s="362"/>
      <c r="D228" s="362"/>
      <c r="E228" s="362"/>
      <c r="F228" s="362"/>
      <c r="G228" s="362"/>
      <c r="H228" s="362"/>
      <c r="I228" s="362"/>
      <c r="J228" s="362"/>
      <c r="K228" s="362"/>
    </row>
    <row r="229" spans="1:11" s="28" customFormat="1" ht="23.25" customHeight="1">
      <c r="A229" s="374" t="s">
        <v>734</v>
      </c>
      <c r="B229" s="397"/>
      <c r="C229" s="397"/>
      <c r="D229" s="397"/>
      <c r="E229" s="397"/>
      <c r="F229" s="397"/>
      <c r="G229" s="397"/>
      <c r="H229" s="397"/>
      <c r="I229" s="397"/>
      <c r="J229" s="397"/>
      <c r="K229" s="397"/>
    </row>
    <row r="230" spans="1:11" s="28" customFormat="1" ht="12" customHeight="1">
      <c r="A230" s="355" t="s">
        <v>776</v>
      </c>
      <c r="B230" s="355"/>
      <c r="C230" s="355"/>
      <c r="D230" s="355"/>
      <c r="E230" s="355"/>
      <c r="F230" s="355"/>
      <c r="G230" s="355"/>
      <c r="H230" s="355"/>
      <c r="I230" s="355"/>
      <c r="J230" s="355"/>
      <c r="K230" s="355"/>
    </row>
    <row r="231" spans="1:11" s="28" customFormat="1" ht="13.5" customHeight="1">
      <c r="A231" s="374" t="s">
        <v>761</v>
      </c>
      <c r="B231" s="397"/>
      <c r="C231" s="397"/>
      <c r="D231" s="397"/>
      <c r="E231" s="397"/>
      <c r="F231" s="397"/>
      <c r="G231" s="397"/>
      <c r="H231" s="397"/>
      <c r="I231" s="397"/>
      <c r="J231" s="397"/>
      <c r="K231" s="397"/>
    </row>
    <row r="232" spans="1:11" s="28" customFormat="1" ht="21.75" customHeight="1">
      <c r="A232" s="374" t="s">
        <v>762</v>
      </c>
      <c r="B232" s="397"/>
      <c r="C232" s="397"/>
      <c r="D232" s="397"/>
      <c r="E232" s="397"/>
      <c r="F232" s="397"/>
      <c r="G232" s="397"/>
      <c r="H232" s="397"/>
      <c r="I232" s="397"/>
      <c r="J232" s="397"/>
      <c r="K232" s="397"/>
    </row>
    <row r="233" spans="1:11" s="28" customFormat="1" ht="12" customHeight="1">
      <c r="A233" s="387" t="s">
        <v>763</v>
      </c>
      <c r="B233" s="387"/>
      <c r="C233" s="387"/>
      <c r="D233" s="387"/>
      <c r="E233" s="387"/>
      <c r="F233" s="387"/>
      <c r="G233" s="387"/>
      <c r="H233" s="387"/>
      <c r="I233" s="387"/>
      <c r="J233" s="387"/>
      <c r="K233" s="387"/>
    </row>
    <row r="234" spans="1:11" s="28" customFormat="1" ht="24" customHeight="1">
      <c r="A234" s="374" t="s">
        <v>764</v>
      </c>
      <c r="B234" s="397"/>
      <c r="C234" s="397"/>
      <c r="D234" s="397"/>
      <c r="E234" s="397"/>
      <c r="F234" s="397"/>
      <c r="G234" s="397"/>
      <c r="H234" s="397"/>
      <c r="I234" s="397"/>
      <c r="J234" s="397"/>
      <c r="K234" s="397"/>
    </row>
    <row r="235" spans="1:11" s="28" customFormat="1" ht="15" customHeight="1">
      <c r="A235" s="374" t="s">
        <v>765</v>
      </c>
      <c r="B235" s="397"/>
      <c r="C235" s="397"/>
      <c r="D235" s="397"/>
      <c r="E235" s="397"/>
      <c r="F235" s="397"/>
      <c r="G235" s="397"/>
      <c r="H235" s="397"/>
      <c r="I235" s="397"/>
      <c r="J235" s="397"/>
      <c r="K235" s="397"/>
    </row>
    <row r="236" spans="1:11" s="28" customFormat="1" ht="12.75">
      <c r="A236" s="374" t="s">
        <v>766</v>
      </c>
      <c r="B236" s="397"/>
      <c r="C236" s="397"/>
      <c r="D236" s="397"/>
      <c r="E236" s="397"/>
      <c r="F236" s="397"/>
      <c r="G236" s="397"/>
      <c r="H236" s="397"/>
      <c r="I236" s="397"/>
      <c r="J236" s="397"/>
      <c r="K236" s="397"/>
    </row>
    <row r="237" spans="1:11" s="52" customFormat="1" ht="5.25" customHeight="1">
      <c r="A237" s="363"/>
      <c r="B237" s="362"/>
      <c r="C237" s="362"/>
      <c r="D237" s="362"/>
      <c r="E237" s="362"/>
      <c r="F237" s="362"/>
      <c r="G237" s="362"/>
      <c r="H237" s="362"/>
      <c r="I237" s="362"/>
      <c r="J237" s="362"/>
      <c r="K237" s="362"/>
    </row>
    <row r="238" spans="1:11" s="28" customFormat="1" ht="12.75">
      <c r="A238" s="361" t="s">
        <v>271</v>
      </c>
      <c r="B238" s="362"/>
      <c r="C238" s="362"/>
      <c r="D238" s="362"/>
      <c r="E238" s="362"/>
      <c r="F238" s="362"/>
      <c r="G238" s="362"/>
      <c r="H238" s="362"/>
      <c r="I238" s="362"/>
      <c r="J238" s="362"/>
      <c r="K238" s="362"/>
    </row>
    <row r="239" spans="1:11" s="52" customFormat="1" ht="5.25" customHeight="1">
      <c r="A239" s="364"/>
      <c r="B239" s="364"/>
      <c r="C239" s="364"/>
      <c r="D239" s="364"/>
      <c r="E239" s="364"/>
      <c r="F239" s="364"/>
      <c r="G239" s="364"/>
      <c r="H239" s="364"/>
      <c r="I239" s="364"/>
      <c r="J239" s="364"/>
      <c r="K239" s="364"/>
    </row>
    <row r="240" spans="1:11" s="28" customFormat="1" ht="11.25" customHeight="1">
      <c r="A240" s="375" t="s">
        <v>745</v>
      </c>
      <c r="B240" s="375"/>
      <c r="C240" s="375"/>
      <c r="D240" s="375"/>
      <c r="E240" s="375"/>
      <c r="F240" s="375"/>
      <c r="G240" s="375"/>
      <c r="H240" s="375"/>
      <c r="I240" s="375"/>
      <c r="J240" s="375"/>
      <c r="K240" s="375"/>
    </row>
    <row r="241" spans="1:11" s="28" customFormat="1" ht="11.25" customHeight="1">
      <c r="A241" s="361" t="s">
        <v>615</v>
      </c>
      <c r="B241" s="362"/>
      <c r="C241" s="362"/>
      <c r="D241" s="362"/>
      <c r="E241" s="362"/>
      <c r="F241" s="362"/>
      <c r="G241" s="362"/>
      <c r="H241" s="362"/>
      <c r="I241" s="362"/>
      <c r="J241" s="362"/>
      <c r="K241" s="362"/>
    </row>
  </sheetData>
  <sheetProtection/>
  <mergeCells count="219">
    <mergeCell ref="A235:K235"/>
    <mergeCell ref="A236:K236"/>
    <mergeCell ref="A237:K237"/>
    <mergeCell ref="A238:K238"/>
    <mergeCell ref="A241:K241"/>
    <mergeCell ref="A240:K240"/>
    <mergeCell ref="A239:K239"/>
    <mergeCell ref="A227:K227"/>
    <mergeCell ref="A228:K228"/>
    <mergeCell ref="A229:K229"/>
    <mergeCell ref="A231:K231"/>
    <mergeCell ref="A232:K232"/>
    <mergeCell ref="A234:K234"/>
    <mergeCell ref="A233:K233"/>
    <mergeCell ref="A230:K230"/>
    <mergeCell ref="A1:K1"/>
    <mergeCell ref="A2:K2"/>
    <mergeCell ref="A3:K3"/>
    <mergeCell ref="A4:K4"/>
    <mergeCell ref="A5:B5"/>
    <mergeCell ref="A7:B7"/>
    <mergeCell ref="A6:B6"/>
    <mergeCell ref="A9:B9"/>
    <mergeCell ref="A11:B11"/>
    <mergeCell ref="A12:B12"/>
    <mergeCell ref="A16:B16"/>
    <mergeCell ref="C8:K8"/>
    <mergeCell ref="A8:B8"/>
    <mergeCell ref="A10:B10"/>
    <mergeCell ref="A20:B20"/>
    <mergeCell ref="A22:B22"/>
    <mergeCell ref="A23:B23"/>
    <mergeCell ref="A24:B24"/>
    <mergeCell ref="A25:B25"/>
    <mergeCell ref="A28:B28"/>
    <mergeCell ref="A31:B31"/>
    <mergeCell ref="A32:B32"/>
    <mergeCell ref="A37:B37"/>
    <mergeCell ref="A38:B38"/>
    <mergeCell ref="A39:B39"/>
    <mergeCell ref="A41:B41"/>
    <mergeCell ref="A42:B42"/>
    <mergeCell ref="A43:B43"/>
    <mergeCell ref="A46:B46"/>
    <mergeCell ref="A51:B51"/>
    <mergeCell ref="A52:B52"/>
    <mergeCell ref="A53:B53"/>
    <mergeCell ref="A54:B54"/>
    <mergeCell ref="A56:B56"/>
    <mergeCell ref="A57:B57"/>
    <mergeCell ref="A58:B58"/>
    <mergeCell ref="A59:B59"/>
    <mergeCell ref="A60:B60"/>
    <mergeCell ref="A61:B61"/>
    <mergeCell ref="A62:B62"/>
    <mergeCell ref="A63:B63"/>
    <mergeCell ref="A64:B64"/>
    <mergeCell ref="A65:B65"/>
    <mergeCell ref="A66:B66"/>
    <mergeCell ref="A67:B67"/>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2:B152"/>
    <mergeCell ref="A153:B153"/>
    <mergeCell ref="A154:B154"/>
    <mergeCell ref="A155:B155"/>
    <mergeCell ref="A156:B156"/>
    <mergeCell ref="A157:B157"/>
    <mergeCell ref="A158:B158"/>
    <mergeCell ref="A159:B159"/>
    <mergeCell ref="A160:B160"/>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1:B181"/>
    <mergeCell ref="A182:B182"/>
    <mergeCell ref="A183:B183"/>
    <mergeCell ref="A184:B184"/>
    <mergeCell ref="A185:B185"/>
    <mergeCell ref="A186:B186"/>
    <mergeCell ref="A187:B187"/>
    <mergeCell ref="A189:B189"/>
    <mergeCell ref="A190:B190"/>
    <mergeCell ref="A191:B191"/>
    <mergeCell ref="A192:B192"/>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7:B207"/>
    <mergeCell ref="A208:B208"/>
    <mergeCell ref="A209:B209"/>
    <mergeCell ref="A210:B210"/>
    <mergeCell ref="A211:B211"/>
    <mergeCell ref="A212:B212"/>
    <mergeCell ref="A213:B213"/>
    <mergeCell ref="A214:B214"/>
    <mergeCell ref="A215:B215"/>
    <mergeCell ref="A217:B217"/>
    <mergeCell ref="A218:B218"/>
    <mergeCell ref="A219:B219"/>
    <mergeCell ref="A220:B220"/>
    <mergeCell ref="A221:B221"/>
    <mergeCell ref="A222:K222"/>
    <mergeCell ref="A223:K223"/>
    <mergeCell ref="A224:K224"/>
    <mergeCell ref="A225:K225"/>
    <mergeCell ref="A226:K226"/>
    <mergeCell ref="C5:D5"/>
    <mergeCell ref="C6:D6"/>
    <mergeCell ref="C7:D7"/>
    <mergeCell ref="E5:F5"/>
    <mergeCell ref="E6:F6"/>
    <mergeCell ref="E7:F7"/>
    <mergeCell ref="G5:H5"/>
    <mergeCell ref="G6:H6"/>
    <mergeCell ref="G7:H7"/>
  </mergeCells>
  <printOptions/>
  <pageMargins left="0.7" right="0.7" top="0.75" bottom="0.75" header="0.3" footer="0.3"/>
  <pageSetup horizontalDpi="600" verticalDpi="600" orientation="portrait" paperSize="9" r:id="rId1"/>
  <ignoredErrors>
    <ignoredError sqref="G7 K7 C7 E7 F11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Finanze comunali: alcuni valori indicativi</dc:title>
  <dc:subject/>
  <dc:creator/>
  <cp:keywords/>
  <dc:description/>
  <cp:lastModifiedBy>Nepomuceno Ralf / t000534</cp:lastModifiedBy>
  <cp:lastPrinted>2012-02-10T14:27:41Z</cp:lastPrinted>
  <dcterms:created xsi:type="dcterms:W3CDTF">2000-10-02T13:15:38Z</dcterms:created>
  <dcterms:modified xsi:type="dcterms:W3CDTF">2024-01-29T13:53:02Z</dcterms:modified>
  <cp:category/>
  <cp:version/>
  <cp:contentType/>
  <cp:contentStatus/>
</cp:coreProperties>
</file>