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5446" windowWidth="13185" windowHeight="918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5" sheetId="16" r:id="rId16"/>
  </sheets>
  <definedNames>
    <definedName name="_xlnm.Print_Area" localSheetId="12">'2010'!$A$1:$E$55</definedName>
    <definedName name="_xlnm.Print_Titles" localSheetId="15">'2005'!$1:$7</definedName>
    <definedName name="_xlnm.Print_Titles" localSheetId="14">'2008'!$1:$7</definedName>
    <definedName name="_xlnm.Print_Titles" localSheetId="13">'2009'!$1:$7</definedName>
    <definedName name="_xlnm.Print_Titles" localSheetId="11">'2011'!$1:$7</definedName>
    <definedName name="_xlnm.Print_Titles" localSheetId="10">'2012'!$1:$7</definedName>
  </definedNames>
  <calcPr fullCalcOnLoad="1"/>
</workbook>
</file>

<file path=xl/sharedStrings.xml><?xml version="1.0" encoding="utf-8"?>
<sst xmlns="http://schemas.openxmlformats.org/spreadsheetml/2006/main" count="3397" uniqueCount="340">
  <si>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31.12.2009</t>
    </r>
  </si>
  <si>
    <t>Totale</t>
  </si>
  <si>
    <t>Edifici</t>
  </si>
  <si>
    <t>Terreni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</si>
  <si>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</si>
  <si>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</si>
  <si>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</si>
  <si>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</si>
  <si>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</si>
  <si>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</si>
  <si>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</si>
  <si>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</si>
  <si>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</si>
  <si>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</si>
  <si>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</si>
  <si>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</si>
  <si>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</si>
  <si>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</si>
  <si>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</si>
  <si>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</si>
  <si>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</si>
  <si>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</si>
  <si>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</si>
  <si>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</si>
  <si>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</si>
  <si>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</si>
  <si>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</si>
  <si>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</si>
  <si>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</si>
  <si>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</si>
  <si>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</si>
  <si>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</si>
  <si>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</si>
  <si>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</si>
  <si>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</si>
  <si>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</si>
  <si>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</si>
  <si>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</si>
  <si>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</si>
  <si>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</si>
  <si>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</si>
  <si>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</si>
  <si>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</si>
  <si>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</si>
  <si>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</si>
  <si>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</si>
  <si>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</si>
  <si>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</si>
  <si>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</si>
  <si>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</si>
  <si>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</si>
  <si>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</si>
  <si>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</si>
  <si>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</si>
  <si>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</si>
  <si>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</si>
  <si>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</si>
  <si>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</si>
  <si>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</si>
  <si>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</si>
  <si>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</si>
  <si>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</si>
  <si>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</si>
  <si>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</si>
  <si>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</si>
  <si>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</si>
  <si>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</si>
  <si>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</si>
  <si>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</si>
  <si>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</si>
  <si>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</si>
  <si>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</si>
  <si>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</si>
  <si>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</si>
  <si>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</si>
  <si>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</si>
  <si>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</si>
  <si>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</si>
  <si>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</si>
  <si>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</si>
  <si>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</si>
  <si>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</si>
  <si>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</si>
  <si>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</si>
  <si>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</si>
  <si>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</si>
  <si>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</si>
  <si>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</si>
  <si>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</si>
  <si>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</si>
  <si>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</si>
  <si>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</si>
  <si>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</si>
  <si>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</si>
  <si>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</si>
  <si>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</si>
  <si>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</si>
  <si>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</si>
  <si>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</si>
  <si>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</si>
  <si>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</si>
  <si>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</si>
  <si>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</si>
  <si>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</si>
  <si>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</si>
  <si>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</si>
  <si>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</si>
  <si>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</si>
  <si>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</si>
  <si>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</si>
  <si>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</si>
  <si>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</si>
  <si>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</si>
  <si>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</si>
  <si>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</si>
  <si>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</si>
  <si>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</si>
  <si>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</si>
  <si>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</si>
  <si>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</si>
  <si>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</si>
  <si>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</si>
  <si>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</si>
  <si>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</si>
  <si>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</si>
  <si>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</si>
  <si>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</si>
  <si>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</si>
  <si>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</si>
  <si>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</si>
  <si>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5098 Caviano</t>
  </si>
  <si>
    <t>5099 Cavigliano</t>
  </si>
  <si>
    <t>5397 Centovalli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</si>
  <si>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</si>
  <si>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</si>
  <si>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</si>
  <si>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</si>
  <si>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</si>
  <si>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</si>
  <si>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</si>
  <si>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</si>
  <si>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</si>
  <si>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</si>
  <si>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</si>
  <si>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</si>
  <si>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</si>
  <si>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</si>
  <si>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</si>
  <si>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</si>
  <si>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</si>
  <si>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</si>
  <si>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</si>
  <si>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</si>
  <si>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</si>
  <si>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</si>
  <si>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</si>
  <si>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</si>
  <si>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</si>
  <si>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</si>
  <si>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</si>
  <si>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</si>
  <si>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</si>
  <si>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</si>
  <si>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</si>
  <si>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</si>
  <si>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</si>
  <si>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</si>
  <si>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</si>
  <si>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</si>
  <si>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</si>
  <si>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</si>
  <si>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</si>
  <si>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</si>
  <si>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</si>
  <si>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</si>
  <si>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</si>
  <si>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</si>
  <si>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</si>
  <si>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</si>
  <si>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</si>
  <si>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</si>
  <si>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</si>
  <si>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</si>
  <si>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</si>
  <si>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</si>
  <si>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</si>
  <si>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</si>
  <si>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</si>
  <si>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</si>
  <si>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</si>
  <si>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</si>
  <si>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</si>
  <si>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</si>
  <si>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</si>
  <si>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</si>
  <si>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</si>
  <si>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</si>
  <si>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</si>
  <si>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</si>
  <si>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</si>
  <si>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</si>
  <si>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</si>
  <si>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</si>
  <si>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</si>
  <si>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</si>
  <si>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</si>
  <si>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</si>
  <si>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</si>
  <si>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</si>
  <si>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</si>
  <si>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</si>
  <si>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</si>
  <si>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</si>
  <si>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</si>
  <si>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</si>
  <si>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</si>
  <si>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</si>
  <si>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</si>
  <si>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</si>
  <si>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</si>
  <si>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</si>
  <si>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</si>
  <si>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</si>
  <si>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</si>
  <si>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</si>
  <si>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</si>
  <si>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</si>
  <si>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</si>
  <si>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</si>
  <si>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</si>
  <si>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</si>
  <si>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</si>
  <si>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</si>
  <si>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</si>
  <si>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Fonte: Dipartimento delle finanze e dell'economia, Ufficio stima, Bellinzona</t>
  </si>
  <si>
    <t>Ustat, ultima modifica: 22.11.2010</t>
  </si>
  <si>
    <t>Valore di stima ufficiale della sostanza immobiliare1 (in franchi), per tipo di bene immobile, al 31.12.2008</t>
  </si>
  <si>
    <t>5241 Arzo</t>
  </si>
  <si>
    <t>5244 Bruzella</t>
  </si>
  <si>
    <t>5245 Cabbio</t>
  </si>
  <si>
    <t>5246 Caneggio</t>
  </si>
  <si>
    <t>5247 Capolago</t>
  </si>
  <si>
    <t>5252 Genestrerio</t>
  </si>
  <si>
    <t>5258 Morbio Superiore</t>
  </si>
  <si>
    <t>5259 Muggio</t>
  </si>
  <si>
    <t>5262 Rancate</t>
  </si>
  <si>
    <t>5264 Sagno</t>
  </si>
  <si>
    <t>5267 Tremona</t>
  </si>
  <si>
    <t>5094 Borgnone</t>
  </si>
  <si>
    <t>5111 Intragna</t>
  </si>
  <si>
    <t>5122 Palagnedra</t>
  </si>
  <si>
    <t>Ustat, ultima modifica: 21.01.2010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</si>
  <si>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31.12.2005</t>
    </r>
  </si>
  <si>
    <t>Cantone</t>
  </si>
  <si>
    <t>5147 Barbengo</t>
  </si>
  <si>
    <t>5150 Bidogno</t>
  </si>
  <si>
    <t>5168 Carabbia</t>
  </si>
  <si>
    <t>5177 Corticiasca</t>
  </si>
  <si>
    <t>5188 Iseo</t>
  </si>
  <si>
    <t>5191 Lugaggia</t>
  </si>
  <si>
    <t>5235 Villa Luganese</t>
  </si>
  <si>
    <t>5104 Cugnasco</t>
  </si>
  <si>
    <t>5107 Gerra (Verzasca)</t>
  </si>
  <si>
    <t>5302 Avegno</t>
  </si>
  <si>
    <t>5303 Bignasco</t>
  </si>
  <si>
    <t>5308 Cavergno</t>
  </si>
  <si>
    <t>5314 Gordevio</t>
  </si>
  <si>
    <t>5031 Aquila</t>
  </si>
  <si>
    <t>5032 Campo (Blenio)</t>
  </si>
  <si>
    <t>5036 Ghirone</t>
  </si>
  <si>
    <t>5043 Olivone</t>
  </si>
  <si>
    <t>5047 Torre</t>
  </si>
  <si>
    <t>5065 Calonico</t>
  </si>
  <si>
    <t>5069 Chiggiogna</t>
  </si>
  <si>
    <t>5080 Rossura</t>
  </si>
  <si>
    <t>Riepilogo per distretti</t>
  </si>
  <si>
    <t>Totale agglomerati</t>
  </si>
  <si>
    <t>Ustat, ultima modifica: 19.12.2006</t>
  </si>
  <si>
    <t>T_090503_010</t>
  </si>
  <si>
    <t>Avvertenza: stato dei comuni politici: 169 (25.10.2009 - 24.04.2010).</t>
  </si>
  <si>
    <r>
      <t>1</t>
    </r>
    <r>
      <rPr>
        <sz val="8"/>
        <rFont val="Arial"/>
        <family val="2"/>
      </rPr>
      <t>Esclusi gli impianti idroelettrici e gli elettrodotti.</t>
    </r>
  </si>
  <si>
    <t>Avvertenza: stato dei comuni politici: 181 (20.04.2008 - 04.04.2009).</t>
  </si>
  <si>
    <t>5238 Monteceneri</t>
  </si>
  <si>
    <t>5398 Gambarogno</t>
  </si>
  <si>
    <t>Avvertenza: stato dei comuni politici: 157 (dal 21.11.2010).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</si>
  <si>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31.12.2010</t>
    </r>
  </si>
  <si>
    <t>Ustat, ultima modifica: 03.04.2012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</si>
  <si>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31.12.2011</t>
    </r>
  </si>
  <si>
    <t>Ustat, ultima modifica: 02.10.2012</t>
  </si>
  <si>
    <t>Avvertenza: stato dei comuni politici: 157 (dal 21.11.2010 al 31.03.2012).</t>
  </si>
  <si>
    <t>Regione Locarnese e Vallemaggia</t>
  </si>
  <si>
    <t>Sub-Regione Vallemaggia</t>
  </si>
  <si>
    <t>Compr. Fondo Vallemaggia</t>
  </si>
  <si>
    <t>5050 Serravalle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</si>
  <si>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31.12.2012</t>
    </r>
  </si>
  <si>
    <t>Avvertenza: stato dei comuni politici: 147 (dal 01.04.2012 al 13.04.2013).</t>
  </si>
  <si>
    <t>Ustat, ultima modifica: 20.09.2013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</si>
  <si>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31.12.2013</t>
    </r>
  </si>
  <si>
    <t>5396 Terre di Pedemonte</t>
  </si>
  <si>
    <t>Avvertenza: stato dei comuni politici: 135 (dal 14.04.2013).</t>
  </si>
  <si>
    <t>Ustat, ultima modifica: 25.11.2014</t>
  </si>
  <si>
    <r>
      <t>5226 Capriasca</t>
    </r>
    <r>
      <rPr>
        <vertAlign val="superscript"/>
        <sz val="8"/>
        <rFont val="Arial"/>
        <family val="2"/>
      </rPr>
      <t>r</t>
    </r>
  </si>
  <si>
    <r>
      <t>5171 Caslano</t>
    </r>
    <r>
      <rPr>
        <vertAlign val="superscript"/>
        <sz val="8"/>
        <rFont val="Arial"/>
        <family val="2"/>
      </rPr>
      <t>r</t>
    </r>
  </si>
  <si>
    <t>Ustat, ultima modifica: 19.01.2016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</si>
  <si>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31.12.2014</t>
    </r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</si>
  <si>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31.12.2015</t>
    </r>
  </si>
  <si>
    <t>Ustat, ultima modifica: 19.12.2016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</si>
  <si>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</si>
  <si>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</si>
  <si>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</si>
  <si>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</si>
  <si>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</si>
  <si>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</si>
  <si>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</si>
  <si>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Avvertenza: stato dei comuni politici: 130 (dal 10.04.2016).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</si>
  <si>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</si>
  <si>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</si>
  <si>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del 2012.</t>
    </r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</si>
  <si>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31.12.2016</t>
    </r>
  </si>
  <si>
    <t>Ustat, ultima modifica: 18.12.2017</t>
  </si>
  <si>
    <t>5287 Riviera</t>
  </si>
  <si>
    <t>Avvertenza: stato dei comuni politici: 115 (dal 02.04.2017).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</si>
  <si>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31.12.2017</t>
    </r>
  </si>
  <si>
    <t>Ustat, ultima modifica: 07.01.2019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</si>
  <si>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31.12.2018</t>
    </r>
  </si>
  <si>
    <t>Ustat, ultima modifica: 15.10.2019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</si>
  <si>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31.12.2019</t>
    </r>
  </si>
  <si>
    <t>Ustat, ultima modifica: 12.11.2020</t>
  </si>
  <si>
    <t>5399 Verzasca</t>
  </si>
  <si>
    <t>Avvertenza: stato dei comuni politici: 111 (dal 18.10.2020).</t>
  </si>
  <si>
    <t>Ustat, ultima modifica: 30.09.2021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</si>
  <si>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31.12.2020</t>
    </r>
  </si>
  <si>
    <t>5239 Tresa</t>
  </si>
  <si>
    <t>Avvertenza: stato dei comuni politici: 108 (dal 18.04.2021).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</si>
  <si>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31.12.2021</t>
    </r>
  </si>
  <si>
    <t>Ustat, ultima modifica: 07.11.2022</t>
  </si>
  <si>
    <t>5240 Val Mara</t>
  </si>
  <si>
    <t>Avvertenza: stato dei comuni politici: 106 (dal 10.04.2022).</t>
  </si>
  <si>
    <r>
      <t>Valore di stima ufficiale della sostanza immobiliare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franchi), per tipo di bene immobile, al 31.12.2022</t>
    </r>
  </si>
  <si>
    <t>Ustat, ultima modifica: 16.11.2023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</si>
</sst>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</numFmts>
  <fonts count="5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b/>
      <vertAlign val="superscript"/>
      <sz val="1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14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80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16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1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0" fontId="14" fillId="0" borderId="15" xfId="0" applyNumberFormat="1" applyFont="1" applyFill="1" applyBorder="1" applyAlignment="1">
      <alignment horizontal="right"/>
    </xf>
    <xf numFmtId="180" fontId="6" fillId="0" borderId="1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0" fontId="8" fillId="0" borderId="16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 horizontal="left"/>
    </xf>
    <xf numFmtId="180" fontId="8" fillId="0" borderId="15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80" fontId="8" fillId="0" borderId="10" xfId="0" applyNumberFormat="1" applyFont="1" applyFill="1" applyBorder="1" applyAlignment="1">
      <alignment horizontal="left"/>
    </xf>
    <xf numFmtId="180" fontId="8" fillId="0" borderId="0" xfId="0" applyNumberFormat="1" applyFont="1" applyFill="1" applyAlignment="1">
      <alignment horizontal="left"/>
    </xf>
    <xf numFmtId="180" fontId="10" fillId="0" borderId="0" xfId="0" applyNumberFormat="1" applyFont="1" applyFill="1" applyAlignment="1">
      <alignment horizontal="left"/>
    </xf>
    <xf numFmtId="180" fontId="10" fillId="0" borderId="16" xfId="0" applyNumberFormat="1" applyFont="1" applyFill="1" applyBorder="1" applyAlignment="1">
      <alignment horizontal="left"/>
    </xf>
    <xf numFmtId="18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46" applyFont="1" applyFill="1" applyBorder="1" applyAlignment="1">
      <alignment horizontal="left"/>
      <protection/>
    </xf>
    <xf numFmtId="49" fontId="6" fillId="0" borderId="0" xfId="46" applyNumberFormat="1" applyFont="1" applyFill="1" applyBorder="1" applyAlignment="1">
      <alignment/>
      <protection/>
    </xf>
    <xf numFmtId="0" fontId="6" fillId="0" borderId="0" xfId="46" applyFont="1" applyFill="1" applyAlignment="1">
      <alignment horizontal="left"/>
      <protection/>
    </xf>
    <xf numFmtId="49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80" fontId="1" fillId="0" borderId="15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6" fillId="0" borderId="14" xfId="46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80" fontId="1" fillId="0" borderId="15" xfId="0" applyNumberFormat="1" applyFont="1" applyFill="1" applyBorder="1" applyAlignment="1">
      <alignment horizontal="left"/>
    </xf>
    <xf numFmtId="0" fontId="16" fillId="0" borderId="0" xfId="0" applyNumberFormat="1" applyFont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80" fontId="9" fillId="0" borderId="0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0" xfId="46" applyFont="1" applyFill="1" applyBorder="1" applyAlignment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3" fontId="8" fillId="0" borderId="16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6" fillId="0" borderId="0" xfId="46" applyFont="1" applyFill="1" applyAlignment="1">
      <alignment horizontal="left"/>
      <protection/>
    </xf>
    <xf numFmtId="3" fontId="10" fillId="0" borderId="16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80" fontId="9" fillId="0" borderId="1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180" fontId="7" fillId="0" borderId="1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0" fontId="9" fillId="0" borderId="15" xfId="0" applyNumberFormat="1" applyFont="1" applyFill="1" applyBorder="1" applyAlignment="1">
      <alignment horizontal="left"/>
    </xf>
    <xf numFmtId="180" fontId="8" fillId="0" borderId="0" xfId="0" applyNumberFormat="1" applyFont="1" applyFill="1" applyAlignment="1">
      <alignment horizontal="left"/>
    </xf>
    <xf numFmtId="180" fontId="8" fillId="0" borderId="15" xfId="0" applyNumberFormat="1" applyFont="1" applyFill="1" applyBorder="1" applyAlignment="1">
      <alignment horizontal="left"/>
    </xf>
    <xf numFmtId="180" fontId="9" fillId="0" borderId="16" xfId="0" applyNumberFormat="1" applyFont="1" applyFill="1" applyBorder="1" applyAlignment="1">
      <alignment horizontal="left"/>
    </xf>
    <xf numFmtId="180" fontId="8" fillId="0" borderId="16" xfId="0" applyNumberFormat="1" applyFont="1" applyFill="1" applyBorder="1" applyAlignment="1">
      <alignment horizontal="left"/>
    </xf>
    <xf numFmtId="180" fontId="8" fillId="0" borderId="10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 horizontal="left"/>
    </xf>
    <xf numFmtId="0" fontId="6" fillId="0" borderId="17" xfId="46" applyFont="1" applyFill="1" applyBorder="1" applyAlignment="1">
      <alignment horizontal="left"/>
      <protection/>
    </xf>
    <xf numFmtId="3" fontId="8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_010203_02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5" width="15.7109375" style="82" customWidth="1"/>
    <col min="6" max="16384" width="9.140625" style="8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338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66" customFormat="1" ht="12" customHeight="1">
      <c r="A5" s="129"/>
      <c r="B5" s="129"/>
      <c r="C5" s="7" t="s">
        <v>1</v>
      </c>
      <c r="D5" s="7" t="s">
        <v>2</v>
      </c>
      <c r="E5" s="8" t="s">
        <v>3</v>
      </c>
    </row>
    <row r="6" spans="1:5" s="66" customFormat="1" ht="12" customHeight="1">
      <c r="A6" s="99"/>
      <c r="B6" s="99"/>
      <c r="C6" s="75"/>
      <c r="D6" s="75"/>
      <c r="E6" s="75"/>
    </row>
    <row r="7" spans="1:5" s="76" customFormat="1" ht="12" customHeight="1">
      <c r="A7" s="86"/>
      <c r="B7" s="86"/>
      <c r="C7" s="86"/>
      <c r="D7" s="73"/>
      <c r="E7" s="73"/>
    </row>
    <row r="8" spans="1:5" s="77" customFormat="1" ht="12" customHeight="1">
      <c r="A8" s="92" t="s">
        <v>4</v>
      </c>
      <c r="B8" s="92"/>
      <c r="C8" s="14">
        <f>C10+C21+C36+C40+C50</f>
        <v>72156151995</v>
      </c>
      <c r="D8" s="14">
        <f>D10+D21+D36+D40+D50</f>
        <v>51807891966</v>
      </c>
      <c r="E8" s="14">
        <f>E10+E21+E36+E40+E50</f>
        <v>20348260029</v>
      </c>
    </row>
    <row r="9" spans="1:5" s="77" customFormat="1" ht="12" customHeight="1">
      <c r="A9" s="15"/>
      <c r="B9" s="15"/>
      <c r="C9" s="16"/>
      <c r="D9" s="16"/>
      <c r="E9" s="16"/>
    </row>
    <row r="10" spans="1:5" s="78" customFormat="1" ht="12" customHeight="1">
      <c r="A10" s="93" t="s">
        <v>5</v>
      </c>
      <c r="B10" s="93"/>
      <c r="C10" s="18">
        <f>C11+C15+C19</f>
        <v>3843143725</v>
      </c>
      <c r="D10" s="18">
        <f>D11+D15+D19</f>
        <v>2853672919</v>
      </c>
      <c r="E10" s="18">
        <f>E11+E15+E19</f>
        <v>989470806</v>
      </c>
    </row>
    <row r="11" spans="1:5" s="70" customFormat="1" ht="12" customHeight="1">
      <c r="A11" s="100" t="s">
        <v>6</v>
      </c>
      <c r="B11" s="100"/>
      <c r="C11" s="20">
        <f>C12+C13+C14</f>
        <v>1478570327</v>
      </c>
      <c r="D11" s="20">
        <f>D12+D13+D14</f>
        <v>1158082560</v>
      </c>
      <c r="E11" s="20">
        <f>E12+E13+E14</f>
        <v>320487767</v>
      </c>
    </row>
    <row r="12" spans="1:5" s="70" customFormat="1" ht="12" customHeight="1">
      <c r="A12" s="21"/>
      <c r="B12" s="22" t="s">
        <v>7</v>
      </c>
      <c r="C12" s="20">
        <f>C166+C167+C169+C174+C175</f>
        <v>583058685</v>
      </c>
      <c r="D12" s="20">
        <f>D166+D167+D169+D174+D175</f>
        <v>455168463</v>
      </c>
      <c r="E12" s="20">
        <f>E166+E167+E169+E174+E175</f>
        <v>127890222</v>
      </c>
    </row>
    <row r="13" spans="1:5" s="70" customFormat="1" ht="12" customHeight="1">
      <c r="A13" s="21"/>
      <c r="B13" s="22" t="s">
        <v>8</v>
      </c>
      <c r="C13" s="20">
        <f>+C170</f>
        <v>503621194</v>
      </c>
      <c r="D13" s="20">
        <f>+D170</f>
        <v>405544098</v>
      </c>
      <c r="E13" s="20">
        <f>+E170</f>
        <v>98077096</v>
      </c>
    </row>
    <row r="14" spans="1:5" s="70" customFormat="1" ht="12" customHeight="1">
      <c r="A14" s="21"/>
      <c r="B14" s="23" t="s">
        <v>9</v>
      </c>
      <c r="C14" s="20">
        <f>C168+C171+C172+C173</f>
        <v>391890448</v>
      </c>
      <c r="D14" s="20">
        <f>D168+D171+D172+D173</f>
        <v>297369999</v>
      </c>
      <c r="E14" s="20">
        <f>E168+E171+E172+E173</f>
        <v>94520449</v>
      </c>
    </row>
    <row r="15" spans="1:5" s="70" customFormat="1" ht="12" customHeight="1">
      <c r="A15" s="100" t="s">
        <v>10</v>
      </c>
      <c r="B15" s="100"/>
      <c r="C15" s="20">
        <f>C16+C17+C18</f>
        <v>920154788</v>
      </c>
      <c r="D15" s="20">
        <f>D16+D17+D18</f>
        <v>683703498</v>
      </c>
      <c r="E15" s="20">
        <f>E16+E17+E18</f>
        <v>236451290</v>
      </c>
    </row>
    <row r="16" spans="1:5" s="70" customFormat="1" ht="12" customHeight="1">
      <c r="A16" s="21"/>
      <c r="B16" s="22" t="s">
        <v>11</v>
      </c>
      <c r="C16" s="20">
        <f>+C162</f>
        <v>303974464</v>
      </c>
      <c r="D16" s="20">
        <f>+D162</f>
        <v>227761164</v>
      </c>
      <c r="E16" s="20">
        <f>+E162</f>
        <v>76213300</v>
      </c>
    </row>
    <row r="17" spans="1:5" s="70" customFormat="1" ht="12" customHeight="1">
      <c r="A17" s="21"/>
      <c r="B17" s="22" t="s">
        <v>12</v>
      </c>
      <c r="C17" s="20">
        <f>+C161</f>
        <v>305919042</v>
      </c>
      <c r="D17" s="20">
        <f>+D161</f>
        <v>231897031</v>
      </c>
      <c r="E17" s="20">
        <f>+E161</f>
        <v>74022011</v>
      </c>
    </row>
    <row r="18" spans="1:5" s="70" customFormat="1" ht="12" customHeight="1">
      <c r="A18" s="24"/>
      <c r="B18" s="22" t="s">
        <v>13</v>
      </c>
      <c r="C18" s="20">
        <f>C163</f>
        <v>310261282</v>
      </c>
      <c r="D18" s="20">
        <f>D163</f>
        <v>224045303</v>
      </c>
      <c r="E18" s="20">
        <f>E163</f>
        <v>86215979</v>
      </c>
    </row>
    <row r="19" spans="1:5" s="70" customFormat="1" ht="12" customHeight="1">
      <c r="A19" s="101" t="s">
        <v>14</v>
      </c>
      <c r="B19" s="101"/>
      <c r="C19" s="130">
        <f>C157+C158</f>
        <v>1444418610</v>
      </c>
      <c r="D19" s="130">
        <f>D157+D158</f>
        <v>1011886861</v>
      </c>
      <c r="E19" s="130">
        <f>E157+E158</f>
        <v>432531749</v>
      </c>
    </row>
    <row r="20" spans="1:5" s="70" customFormat="1" ht="12" customHeight="1">
      <c r="A20" s="24"/>
      <c r="B20" s="24"/>
      <c r="C20" s="24"/>
      <c r="D20" s="24"/>
      <c r="E20" s="24"/>
    </row>
    <row r="21" spans="1:5" s="78" customFormat="1" ht="12" customHeight="1">
      <c r="A21" s="93" t="s">
        <v>290</v>
      </c>
      <c r="B21" s="93"/>
      <c r="C21" s="18">
        <f>C22+C23+C24+C27+C30+C31</f>
        <v>16207545599</v>
      </c>
      <c r="D21" s="18">
        <f>D22+D23+D24+D27+D30+D31</f>
        <v>10996758603</v>
      </c>
      <c r="E21" s="18">
        <f>E22+E23+E24+E27+E30+E31</f>
        <v>5210786996</v>
      </c>
    </row>
    <row r="22" spans="1:5" s="70" customFormat="1" ht="12" customHeight="1">
      <c r="A22" s="100" t="s">
        <v>16</v>
      </c>
      <c r="B22" s="100"/>
      <c r="C22" s="20">
        <f>C118+C119+C120+C126+C127+C129+C130+C132+C133</f>
        <v>10731683887</v>
      </c>
      <c r="D22" s="20">
        <f>D118+D119+D120+D126+D127+D129+D130+D132+D133</f>
        <v>7089301318</v>
      </c>
      <c r="E22" s="20">
        <f>E118+E119+E120+E126+E127+E129+E130+E132+E133</f>
        <v>3642382569</v>
      </c>
    </row>
    <row r="23" spans="1:5" s="70" customFormat="1" ht="12" customHeight="1">
      <c r="A23" s="100" t="s">
        <v>17</v>
      </c>
      <c r="B23" s="100"/>
      <c r="C23" s="20">
        <f>C123</f>
        <v>1456906816</v>
      </c>
      <c r="D23" s="20">
        <f>D123</f>
        <v>1044668382</v>
      </c>
      <c r="E23" s="20">
        <f>E123</f>
        <v>412238434</v>
      </c>
    </row>
    <row r="24" spans="1:5" s="70" customFormat="1" ht="12" customHeight="1">
      <c r="A24" s="100" t="s">
        <v>18</v>
      </c>
      <c r="B24" s="100"/>
      <c r="C24" s="20">
        <f>C25+C26</f>
        <v>2250686049</v>
      </c>
      <c r="D24" s="20">
        <f>D25+D26</f>
        <v>1555703334</v>
      </c>
      <c r="E24" s="20">
        <f>E25+E26</f>
        <v>694982715</v>
      </c>
    </row>
    <row r="25" spans="1:5" s="70" customFormat="1" ht="12" customHeight="1">
      <c r="A25" s="131"/>
      <c r="B25" s="22" t="s">
        <v>19</v>
      </c>
      <c r="C25" s="20">
        <f>+C128+C136</f>
        <v>215619286</v>
      </c>
      <c r="D25" s="20">
        <f>+D128+D136</f>
        <v>173016626</v>
      </c>
      <c r="E25" s="20">
        <f>+E128+E136</f>
        <v>42602660</v>
      </c>
    </row>
    <row r="26" spans="1:5" s="70" customFormat="1" ht="12" customHeight="1">
      <c r="A26" s="24"/>
      <c r="B26" s="22" t="s">
        <v>20</v>
      </c>
      <c r="C26" s="20">
        <f>C122+C124+C125+C134</f>
        <v>2035066763</v>
      </c>
      <c r="D26" s="20">
        <f>D122+D124+D125+D134</f>
        <v>1382686708</v>
      </c>
      <c r="E26" s="20">
        <f>E122+E124+E125+E134</f>
        <v>652380055</v>
      </c>
    </row>
    <row r="27" spans="1:5" s="70" customFormat="1" ht="12" customHeight="1">
      <c r="A27" s="100" t="s">
        <v>21</v>
      </c>
      <c r="B27" s="100"/>
      <c r="C27" s="20">
        <f>C28+C29</f>
        <v>646430113</v>
      </c>
      <c r="D27" s="20">
        <f>D28+D29</f>
        <v>447672395</v>
      </c>
      <c r="E27" s="20">
        <f>E28+E29</f>
        <v>198757718</v>
      </c>
    </row>
    <row r="28" spans="1:5" s="70" customFormat="1" ht="12" customHeight="1">
      <c r="A28" s="131"/>
      <c r="B28" s="22" t="s">
        <v>22</v>
      </c>
      <c r="C28" s="20">
        <f>+C121</f>
        <v>205021971</v>
      </c>
      <c r="D28" s="20">
        <f>+D121</f>
        <v>170437308</v>
      </c>
      <c r="E28" s="20">
        <f>+E121</f>
        <v>34584663</v>
      </c>
    </row>
    <row r="29" spans="1:5" s="70" customFormat="1" ht="12" customHeight="1">
      <c r="A29" s="24"/>
      <c r="B29" s="22" t="s">
        <v>23</v>
      </c>
      <c r="C29" s="20">
        <f>C135</f>
        <v>441408142</v>
      </c>
      <c r="D29" s="20">
        <f>D135</f>
        <v>277235087</v>
      </c>
      <c r="E29" s="20">
        <f>E135</f>
        <v>164173055</v>
      </c>
    </row>
    <row r="30" spans="1:5" s="70" customFormat="1" ht="12" customHeight="1">
      <c r="A30" s="100" t="s">
        <v>24</v>
      </c>
      <c r="B30" s="100"/>
      <c r="C30" s="20">
        <f>C131</f>
        <v>125686911</v>
      </c>
      <c r="D30" s="20">
        <f>D131</f>
        <v>98525453</v>
      </c>
      <c r="E30" s="20">
        <f>E131</f>
        <v>27161458</v>
      </c>
    </row>
    <row r="31" spans="1:5" s="70" customFormat="1" ht="12" customHeight="1">
      <c r="A31" s="100" t="s">
        <v>291</v>
      </c>
      <c r="B31" s="100"/>
      <c r="C31" s="20">
        <f>C32+C33+C34</f>
        <v>996151823</v>
      </c>
      <c r="D31" s="20">
        <f>D32+D33+D34</f>
        <v>760887721</v>
      </c>
      <c r="E31" s="20">
        <f>E32+E33+E34</f>
        <v>235264102</v>
      </c>
    </row>
    <row r="32" spans="1:5" s="70" customFormat="1" ht="12" customHeight="1">
      <c r="A32" s="131"/>
      <c r="B32" s="22" t="s">
        <v>26</v>
      </c>
      <c r="C32" s="20">
        <f>C144</f>
        <v>93650614</v>
      </c>
      <c r="D32" s="20">
        <f>D144</f>
        <v>75245447</v>
      </c>
      <c r="E32" s="20">
        <f>E144</f>
        <v>18405167</v>
      </c>
    </row>
    <row r="33" spans="1:5" s="70" customFormat="1" ht="12" customHeight="1">
      <c r="A33" s="21"/>
      <c r="B33" s="22" t="s">
        <v>27</v>
      </c>
      <c r="C33" s="20">
        <f>C140+C141+C142+C145</f>
        <v>65779094</v>
      </c>
      <c r="D33" s="20">
        <f>D140+D141+D142+D145</f>
        <v>53190790</v>
      </c>
      <c r="E33" s="20">
        <f>E140+E141+E142+E145</f>
        <v>12588304</v>
      </c>
    </row>
    <row r="34" spans="1:5" s="70" customFormat="1" ht="12" customHeight="1">
      <c r="A34" s="21"/>
      <c r="B34" s="28" t="s">
        <v>292</v>
      </c>
      <c r="C34" s="130">
        <f>C139+C143+C146</f>
        <v>836722115</v>
      </c>
      <c r="D34" s="130">
        <f>D139+D143+D146</f>
        <v>632451484</v>
      </c>
      <c r="E34" s="130">
        <f>E139+E143+E146</f>
        <v>204270631</v>
      </c>
    </row>
    <row r="35" spans="1:5" s="70" customFormat="1" ht="12" customHeight="1">
      <c r="A35" s="24"/>
      <c r="B35" s="24"/>
      <c r="C35" s="24"/>
      <c r="D35" s="24"/>
      <c r="E35" s="24"/>
    </row>
    <row r="36" spans="1:5" s="78" customFormat="1" ht="12" customHeight="1">
      <c r="A36" s="93" t="s">
        <v>29</v>
      </c>
      <c r="B36" s="93"/>
      <c r="C36" s="18">
        <f>C37+C38</f>
        <v>9784192651</v>
      </c>
      <c r="D36" s="18">
        <f>D37+D38</f>
        <v>7121818551</v>
      </c>
      <c r="E36" s="18">
        <f>E37+E38</f>
        <v>2662374100</v>
      </c>
    </row>
    <row r="37" spans="1:5" s="70" customFormat="1" ht="12" customHeight="1">
      <c r="A37" s="100" t="s">
        <v>30</v>
      </c>
      <c r="B37" s="100"/>
      <c r="C37" s="20">
        <f>C149+C150+C153</f>
        <v>8658499073</v>
      </c>
      <c r="D37" s="20">
        <f>D149+D150+D153</f>
        <v>6306856029</v>
      </c>
      <c r="E37" s="20">
        <f>E149+E150+E153</f>
        <v>2351643044</v>
      </c>
    </row>
    <row r="38" spans="1:5" s="70" customFormat="1" ht="12" customHeight="1">
      <c r="A38" s="101" t="s">
        <v>31</v>
      </c>
      <c r="B38" s="101"/>
      <c r="C38" s="130">
        <f>+C151+C154</f>
        <v>1125693578</v>
      </c>
      <c r="D38" s="130">
        <f>+D151+D154</f>
        <v>814962522</v>
      </c>
      <c r="E38" s="130">
        <f>+E151+E154</f>
        <v>310731056</v>
      </c>
    </row>
    <row r="39" spans="1:5" s="70" customFormat="1" ht="12" customHeight="1">
      <c r="A39" s="24"/>
      <c r="B39" s="24"/>
      <c r="C39" s="24"/>
      <c r="D39" s="24"/>
      <c r="E39" s="24"/>
    </row>
    <row r="40" spans="1:5" s="78" customFormat="1" ht="12" customHeight="1">
      <c r="A40" s="93" t="s">
        <v>32</v>
      </c>
      <c r="B40" s="93"/>
      <c r="C40" s="18">
        <f>C41+C42+C45</f>
        <v>31980196719</v>
      </c>
      <c r="D40" s="18">
        <f>D41+D42+D45</f>
        <v>23106267249</v>
      </c>
      <c r="E40" s="18">
        <f>E41+E42+E45</f>
        <v>8873929470</v>
      </c>
    </row>
    <row r="41" spans="1:5" s="70" customFormat="1" ht="12" customHeight="1">
      <c r="A41" s="100" t="s">
        <v>33</v>
      </c>
      <c r="B41" s="100"/>
      <c r="C41" s="20">
        <f>C80+C81+C84+C85+C86+C88+C90+C91+C94+C95+C99+C100+C104+C106+C108+C109+C114+C115</f>
        <v>23078535721</v>
      </c>
      <c r="D41" s="20">
        <f>D80+D81+D84+D85+D86+D88+D90+D91+D94+D95+D99+D100+D104+D106+D108+D109+D114+D115</f>
        <v>16606707835</v>
      </c>
      <c r="E41" s="20">
        <f>E80+E81+E84+E85+E86+E88+E90+E91+E94+E95+E99+E100+E104+E106+E108+E109+E114+E115</f>
        <v>6471827886</v>
      </c>
    </row>
    <row r="42" spans="1:5" s="70" customFormat="1" ht="12" customHeight="1">
      <c r="A42" s="102" t="s">
        <v>34</v>
      </c>
      <c r="B42" s="102"/>
      <c r="C42" s="20">
        <f>C43+C44</f>
        <v>4356462491</v>
      </c>
      <c r="D42" s="20">
        <f>D43+D44</f>
        <v>3248553447</v>
      </c>
      <c r="E42" s="20">
        <f>E43+E44</f>
        <v>1107909044</v>
      </c>
    </row>
    <row r="43" spans="1:5" s="70" customFormat="1" ht="12" customHeight="1">
      <c r="A43" s="28"/>
      <c r="B43" s="22" t="s">
        <v>35</v>
      </c>
      <c r="C43" s="20">
        <f>C74+C98+C89+C152+C93+C96+C110</f>
        <v>2884185975</v>
      </c>
      <c r="D43" s="20">
        <f>D74+D98+D89+D152+D93+D96+D110</f>
        <v>2175907752</v>
      </c>
      <c r="E43" s="20">
        <f>E74+E98+E89+E152+E93+E96+E110</f>
        <v>708278223</v>
      </c>
    </row>
    <row r="44" spans="1:5" s="70" customFormat="1" ht="12" customHeight="1">
      <c r="A44" s="28"/>
      <c r="B44" s="22" t="s">
        <v>36</v>
      </c>
      <c r="C44" s="20">
        <f>C82+C103+C105</f>
        <v>1472276516</v>
      </c>
      <c r="D44" s="20">
        <f>D82+D103+D105</f>
        <v>1072645695</v>
      </c>
      <c r="E44" s="20">
        <f>E82+E103+E105</f>
        <v>399630821</v>
      </c>
    </row>
    <row r="45" spans="1:5" s="70" customFormat="1" ht="12" customHeight="1">
      <c r="A45" s="100" t="s">
        <v>38</v>
      </c>
      <c r="B45" s="100"/>
      <c r="C45" s="20">
        <f>C46+C47+C48</f>
        <v>4545198507</v>
      </c>
      <c r="D45" s="20">
        <f>D46+D47+D48</f>
        <v>3251005967</v>
      </c>
      <c r="E45" s="20">
        <f>E46+E47+E48</f>
        <v>1294192540</v>
      </c>
    </row>
    <row r="46" spans="1:5" s="70" customFormat="1" ht="12" customHeight="1">
      <c r="A46" s="28"/>
      <c r="B46" s="22" t="s">
        <v>39</v>
      </c>
      <c r="C46" s="20">
        <f>+C70+C71+C79+C97</f>
        <v>450628442</v>
      </c>
      <c r="D46" s="20">
        <f>+D70+D71+D79+D97</f>
        <v>350653098</v>
      </c>
      <c r="E46" s="20">
        <f>+E70+E71+E79+E97</f>
        <v>99975344</v>
      </c>
    </row>
    <row r="47" spans="1:5" s="70" customFormat="1" ht="12" customHeight="1">
      <c r="A47" s="28"/>
      <c r="B47" s="22" t="s">
        <v>40</v>
      </c>
      <c r="C47" s="20">
        <f>C73+C75+C87+C102+C107+C111</f>
        <v>1178728200</v>
      </c>
      <c r="D47" s="20">
        <f>D73+D75+D87+D102+D107+D111</f>
        <v>905030760</v>
      </c>
      <c r="E47" s="20">
        <f>E73+E75+E87+E102+E107+E111</f>
        <v>273697440</v>
      </c>
    </row>
    <row r="48" spans="1:5" s="70" customFormat="1" ht="12" customHeight="1">
      <c r="A48" s="28"/>
      <c r="B48" s="28" t="s">
        <v>41</v>
      </c>
      <c r="C48" s="130">
        <f>C69+C76+C83+C92+C101+C113</f>
        <v>2915841865</v>
      </c>
      <c r="D48" s="130">
        <f>D69+D76+D83+D92+D101+D113</f>
        <v>1995322109</v>
      </c>
      <c r="E48" s="130">
        <f>E69+E76+E83+E92+E101+E113</f>
        <v>920519756</v>
      </c>
    </row>
    <row r="49" spans="1:5" s="70" customFormat="1" ht="12" customHeight="1">
      <c r="A49" s="23"/>
      <c r="B49" s="23"/>
      <c r="C49" s="23"/>
      <c r="D49" s="23"/>
      <c r="E49" s="23"/>
    </row>
    <row r="50" spans="1:5" s="78" customFormat="1" ht="12" customHeight="1">
      <c r="A50" s="93" t="s">
        <v>42</v>
      </c>
      <c r="B50" s="93"/>
      <c r="C50" s="18">
        <f>C51+C52+C53</f>
        <v>10341073301</v>
      </c>
      <c r="D50" s="18">
        <f>D51+D52+D53</f>
        <v>7729374644</v>
      </c>
      <c r="E50" s="18">
        <f>E51+E52+E53</f>
        <v>2611698657</v>
      </c>
    </row>
    <row r="51" spans="1:5" s="70" customFormat="1" ht="12" customHeight="1">
      <c r="A51" s="100" t="s">
        <v>43</v>
      </c>
      <c r="B51" s="100"/>
      <c r="C51" s="20">
        <f>C56+C59+C62+C66</f>
        <v>3248700413</v>
      </c>
      <c r="D51" s="20">
        <f>D56+D59+D62+D66</f>
        <v>2432772321</v>
      </c>
      <c r="E51" s="20">
        <f>E56+E59+E62+E66</f>
        <v>815928092</v>
      </c>
    </row>
    <row r="52" spans="1:5" s="70" customFormat="1" ht="12" customHeight="1">
      <c r="A52" s="100" t="s">
        <v>44</v>
      </c>
      <c r="B52" s="100"/>
      <c r="C52" s="20">
        <f>C72+C77+C78+C60+C61+C63+C64+C65+C112</f>
        <v>6423150254</v>
      </c>
      <c r="D52" s="20">
        <f>D72+D77+D78+D60+D61+D63+D64+D65+D112</f>
        <v>4789522764</v>
      </c>
      <c r="E52" s="20">
        <f>E72+E77+E78+E60+E61+E63+E64+E65+E112</f>
        <v>1633627490</v>
      </c>
    </row>
    <row r="53" spans="1:5" s="70" customFormat="1" ht="12" customHeight="1">
      <c r="A53" s="101" t="s">
        <v>45</v>
      </c>
      <c r="B53" s="101"/>
      <c r="C53" s="130">
        <f>C58+C57</f>
        <v>669222634</v>
      </c>
      <c r="D53" s="130">
        <f>D58+D57</f>
        <v>507079559</v>
      </c>
      <c r="E53" s="130">
        <f>E58+E57</f>
        <v>162143075</v>
      </c>
    </row>
    <row r="54" spans="1:5" s="70" customFormat="1" ht="12" customHeight="1">
      <c r="A54" s="23"/>
      <c r="B54" s="29"/>
      <c r="C54" s="30"/>
      <c r="D54" s="30"/>
      <c r="E54" s="30"/>
    </row>
    <row r="55" spans="1:5" s="70" customFormat="1" ht="12" customHeight="1">
      <c r="A55" s="103" t="s">
        <v>46</v>
      </c>
      <c r="B55" s="103"/>
      <c r="C55" s="16">
        <f>SUM(C56:C66)</f>
        <v>9313490501</v>
      </c>
      <c r="D55" s="16">
        <f>SUM(D56:D66)</f>
        <v>6984392995</v>
      </c>
      <c r="E55" s="16">
        <f>SUM(E56:E66)</f>
        <v>2329097506</v>
      </c>
    </row>
    <row r="56" spans="1:5" s="70" customFormat="1" ht="12" customHeight="1">
      <c r="A56" s="100" t="s">
        <v>47</v>
      </c>
      <c r="B56" s="100"/>
      <c r="C56" s="20">
        <v>675027491</v>
      </c>
      <c r="D56" s="20">
        <v>478755447</v>
      </c>
      <c r="E56" s="20">
        <v>196272044</v>
      </c>
    </row>
    <row r="57" spans="1:5" s="70" customFormat="1" ht="12" customHeight="1">
      <c r="A57" s="100" t="s">
        <v>49</v>
      </c>
      <c r="B57" s="100"/>
      <c r="C57" s="20">
        <v>279716859</v>
      </c>
      <c r="D57" s="20">
        <v>212086341</v>
      </c>
      <c r="E57" s="20">
        <v>67630518</v>
      </c>
    </row>
    <row r="58" spans="1:5" s="70" customFormat="1" ht="12" customHeight="1">
      <c r="A58" s="100" t="s">
        <v>50</v>
      </c>
      <c r="B58" s="100"/>
      <c r="C58" s="20">
        <v>389505775</v>
      </c>
      <c r="D58" s="20">
        <v>294993218</v>
      </c>
      <c r="E58" s="20">
        <v>94512557</v>
      </c>
    </row>
    <row r="59" spans="1:5" s="70" customFormat="1" ht="12" customHeight="1">
      <c r="A59" s="100" t="s">
        <v>51</v>
      </c>
      <c r="B59" s="100"/>
      <c r="C59" s="20">
        <v>1400075023</v>
      </c>
      <c r="D59" s="20">
        <v>1083913263</v>
      </c>
      <c r="E59" s="20">
        <v>316161760</v>
      </c>
    </row>
    <row r="60" spans="1:5" s="70" customFormat="1" ht="12" customHeight="1">
      <c r="A60" s="100" t="s">
        <v>52</v>
      </c>
      <c r="B60" s="100"/>
      <c r="C60" s="20">
        <v>419561234</v>
      </c>
      <c r="D60" s="20">
        <v>321175886</v>
      </c>
      <c r="E60" s="20">
        <v>98385348</v>
      </c>
    </row>
    <row r="61" spans="1:5" s="70" customFormat="1" ht="12" customHeight="1">
      <c r="A61" s="100" t="s">
        <v>54</v>
      </c>
      <c r="B61" s="100"/>
      <c r="C61" s="20">
        <v>2991969287</v>
      </c>
      <c r="D61" s="20">
        <v>2299010631</v>
      </c>
      <c r="E61" s="20">
        <v>692958656</v>
      </c>
    </row>
    <row r="62" spans="1:5" s="70" customFormat="1" ht="12" customHeight="1">
      <c r="A62" s="100" t="s">
        <v>56</v>
      </c>
      <c r="B62" s="100"/>
      <c r="C62" s="20">
        <v>691116273</v>
      </c>
      <c r="D62" s="20">
        <v>509692138</v>
      </c>
      <c r="E62" s="20">
        <v>181424135</v>
      </c>
    </row>
    <row r="63" spans="1:5" s="70" customFormat="1" ht="12" customHeight="1">
      <c r="A63" s="100" t="s">
        <v>57</v>
      </c>
      <c r="B63" s="100"/>
      <c r="C63" s="20">
        <v>481191095</v>
      </c>
      <c r="D63" s="20">
        <v>333077779</v>
      </c>
      <c r="E63" s="20">
        <v>148113316</v>
      </c>
    </row>
    <row r="64" spans="1:5" s="70" customFormat="1" ht="12" customHeight="1">
      <c r="A64" s="100" t="s">
        <v>58</v>
      </c>
      <c r="B64" s="100"/>
      <c r="C64" s="20">
        <v>464450171</v>
      </c>
      <c r="D64" s="20">
        <v>332785377</v>
      </c>
      <c r="E64" s="20">
        <v>131664794</v>
      </c>
    </row>
    <row r="65" spans="1:5" s="70" customFormat="1" ht="12" customHeight="1">
      <c r="A65" s="100" t="s">
        <v>59</v>
      </c>
      <c r="B65" s="100"/>
      <c r="C65" s="20">
        <v>1038395667</v>
      </c>
      <c r="D65" s="20">
        <v>758491442</v>
      </c>
      <c r="E65" s="20">
        <v>279904225</v>
      </c>
    </row>
    <row r="66" spans="1:5" s="70" customFormat="1" ht="12" customHeight="1">
      <c r="A66" s="101" t="s">
        <v>60</v>
      </c>
      <c r="B66" s="101"/>
      <c r="C66" s="130">
        <v>482481626</v>
      </c>
      <c r="D66" s="130">
        <v>360411473</v>
      </c>
      <c r="E66" s="130">
        <v>122070153</v>
      </c>
    </row>
    <row r="67" spans="1:5" s="70" customFormat="1" ht="12" customHeight="1">
      <c r="A67" s="23"/>
      <c r="B67" s="23"/>
      <c r="C67" s="23"/>
      <c r="D67" s="23"/>
      <c r="E67" s="23"/>
    </row>
    <row r="68" spans="1:5" s="70" customFormat="1" ht="12" customHeight="1">
      <c r="A68" s="93" t="s">
        <v>61</v>
      </c>
      <c r="B68" s="93"/>
      <c r="C68" s="18">
        <f>SUM(C69:C115)</f>
        <v>32963542036</v>
      </c>
      <c r="D68" s="18">
        <f>SUM(D69:D115)</f>
        <v>23815240200</v>
      </c>
      <c r="E68" s="18">
        <f>SUM(E69:E115)</f>
        <v>9148301836</v>
      </c>
    </row>
    <row r="69" spans="1:5" s="70" customFormat="1" ht="12" customHeight="1">
      <c r="A69" s="100" t="s">
        <v>62</v>
      </c>
      <c r="B69" s="100"/>
      <c r="C69" s="20">
        <v>826221306</v>
      </c>
      <c r="D69" s="20">
        <v>567909216</v>
      </c>
      <c r="E69" s="20">
        <v>258312090</v>
      </c>
    </row>
    <row r="70" spans="1:5" s="70" customFormat="1" ht="12" customHeight="1">
      <c r="A70" s="100" t="s">
        <v>63</v>
      </c>
      <c r="B70" s="100"/>
      <c r="C70" s="20">
        <v>198551961</v>
      </c>
      <c r="D70" s="20">
        <v>159018410</v>
      </c>
      <c r="E70" s="20">
        <v>39533551</v>
      </c>
    </row>
    <row r="71" spans="1:5" s="70" customFormat="1" ht="12" customHeight="1">
      <c r="A71" s="100" t="s">
        <v>64</v>
      </c>
      <c r="B71" s="100"/>
      <c r="C71" s="20">
        <v>49228608</v>
      </c>
      <c r="D71" s="20">
        <v>37107577</v>
      </c>
      <c r="E71" s="20">
        <v>12121031</v>
      </c>
    </row>
    <row r="72" spans="1:5" s="70" customFormat="1" ht="12" customHeight="1">
      <c r="A72" s="100" t="s">
        <v>65</v>
      </c>
      <c r="B72" s="100"/>
      <c r="C72" s="20">
        <v>142809011</v>
      </c>
      <c r="D72" s="20">
        <v>113416493</v>
      </c>
      <c r="E72" s="20">
        <v>29392518</v>
      </c>
    </row>
    <row r="73" spans="1:5" s="70" customFormat="1" ht="12" customHeight="1">
      <c r="A73" s="100" t="s">
        <v>66</v>
      </c>
      <c r="B73" s="100"/>
      <c r="C73" s="20">
        <v>60301752</v>
      </c>
      <c r="D73" s="20">
        <v>47940927</v>
      </c>
      <c r="E73" s="20">
        <v>12360825</v>
      </c>
    </row>
    <row r="74" spans="1:5" s="70" customFormat="1" ht="12" customHeight="1">
      <c r="A74" s="100" t="s">
        <v>67</v>
      </c>
      <c r="B74" s="100"/>
      <c r="C74" s="20">
        <v>336649514</v>
      </c>
      <c r="D74" s="20">
        <v>238939680</v>
      </c>
      <c r="E74" s="20">
        <v>97709834</v>
      </c>
    </row>
    <row r="75" spans="1:5" s="70" customFormat="1" ht="12" customHeight="1">
      <c r="A75" s="100" t="s">
        <v>68</v>
      </c>
      <c r="B75" s="100"/>
      <c r="C75" s="20">
        <v>86778077</v>
      </c>
      <c r="D75" s="20">
        <v>72357675</v>
      </c>
      <c r="E75" s="20">
        <v>14420402</v>
      </c>
    </row>
    <row r="76" spans="1:5" s="70" customFormat="1" ht="12" customHeight="1">
      <c r="A76" s="100" t="s">
        <v>69</v>
      </c>
      <c r="B76" s="100"/>
      <c r="C76" s="20">
        <v>745370114</v>
      </c>
      <c r="D76" s="20">
        <v>535106429</v>
      </c>
      <c r="E76" s="20">
        <v>210263685</v>
      </c>
    </row>
    <row r="77" spans="1:5" s="70" customFormat="1" ht="12" customHeight="1">
      <c r="A77" s="100" t="s">
        <v>71</v>
      </c>
      <c r="B77" s="100"/>
      <c r="C77" s="20">
        <v>242933807</v>
      </c>
      <c r="D77" s="20">
        <v>170955025</v>
      </c>
      <c r="E77" s="20">
        <v>71978782</v>
      </c>
    </row>
    <row r="78" spans="1:5" s="70" customFormat="1" ht="12" customHeight="1">
      <c r="A78" s="100" t="s">
        <v>73</v>
      </c>
      <c r="B78" s="100"/>
      <c r="C78" s="20">
        <v>131256632</v>
      </c>
      <c r="D78" s="20">
        <v>98436452</v>
      </c>
      <c r="E78" s="20">
        <v>32820180</v>
      </c>
    </row>
    <row r="79" spans="1:5" s="70" customFormat="1" ht="12" customHeight="1">
      <c r="A79" s="100" t="s">
        <v>74</v>
      </c>
      <c r="B79" s="100"/>
      <c r="C79" s="20">
        <v>168567446</v>
      </c>
      <c r="D79" s="20">
        <v>124352600</v>
      </c>
      <c r="E79" s="20">
        <v>44214846</v>
      </c>
    </row>
    <row r="80" spans="1:5" s="70" customFormat="1" ht="12" customHeight="1">
      <c r="A80" s="100" t="s">
        <v>75</v>
      </c>
      <c r="B80" s="100"/>
      <c r="C80" s="20">
        <v>284706262</v>
      </c>
      <c r="D80" s="20">
        <v>205681224</v>
      </c>
      <c r="E80" s="20">
        <v>79025038</v>
      </c>
    </row>
    <row r="81" spans="1:5" s="70" customFormat="1" ht="12" customHeight="1">
      <c r="A81" s="100" t="s">
        <v>78</v>
      </c>
      <c r="B81" s="100"/>
      <c r="C81" s="20">
        <v>384396543</v>
      </c>
      <c r="D81" s="20">
        <v>276908016</v>
      </c>
      <c r="E81" s="20">
        <v>107488527</v>
      </c>
    </row>
    <row r="82" spans="1:5" s="70" customFormat="1" ht="12" customHeight="1">
      <c r="A82" s="100" t="s">
        <v>79</v>
      </c>
      <c r="B82" s="100"/>
      <c r="C82" s="20">
        <v>945454435</v>
      </c>
      <c r="D82" s="20">
        <v>706281711</v>
      </c>
      <c r="E82" s="20">
        <v>239172724</v>
      </c>
    </row>
    <row r="83" spans="1:5" s="70" customFormat="1" ht="12" customHeight="1">
      <c r="A83" s="100" t="s">
        <v>82</v>
      </c>
      <c r="B83" s="100"/>
      <c r="C83" s="20">
        <v>782314472</v>
      </c>
      <c r="D83" s="20">
        <v>528656688</v>
      </c>
      <c r="E83" s="20">
        <v>253657784</v>
      </c>
    </row>
    <row r="84" spans="1:5" s="70" customFormat="1" ht="12" customHeight="1">
      <c r="A84" s="100" t="s">
        <v>85</v>
      </c>
      <c r="B84" s="100"/>
      <c r="C84" s="20">
        <v>1440763479</v>
      </c>
      <c r="D84" s="20">
        <v>946521240</v>
      </c>
      <c r="E84" s="20">
        <v>494242239</v>
      </c>
    </row>
    <row r="85" spans="1:5" s="70" customFormat="1" ht="12" customHeight="1">
      <c r="A85" s="100" t="s">
        <v>86</v>
      </c>
      <c r="B85" s="100"/>
      <c r="C85" s="20">
        <v>448635525</v>
      </c>
      <c r="D85" s="20">
        <v>294128184</v>
      </c>
      <c r="E85" s="20">
        <v>154507341</v>
      </c>
    </row>
    <row r="86" spans="1:5" s="70" customFormat="1" ht="12" customHeight="1">
      <c r="A86" s="100" t="s">
        <v>88</v>
      </c>
      <c r="B86" s="100"/>
      <c r="C86" s="20">
        <v>286978105</v>
      </c>
      <c r="D86" s="20">
        <v>188746824</v>
      </c>
      <c r="E86" s="20">
        <v>98231281</v>
      </c>
    </row>
    <row r="87" spans="1:5" s="70" customFormat="1" ht="12" customHeight="1">
      <c r="A87" s="100" t="s">
        <v>89</v>
      </c>
      <c r="B87" s="100"/>
      <c r="C87" s="20">
        <v>80494788</v>
      </c>
      <c r="D87" s="20">
        <v>65912800</v>
      </c>
      <c r="E87" s="20">
        <v>14581988</v>
      </c>
    </row>
    <row r="88" spans="1:5" s="70" customFormat="1" ht="12" customHeight="1">
      <c r="A88" s="100" t="s">
        <v>90</v>
      </c>
      <c r="B88" s="100"/>
      <c r="C88" s="20">
        <v>182001722</v>
      </c>
      <c r="D88" s="20">
        <v>142319520</v>
      </c>
      <c r="E88" s="20">
        <v>39682202</v>
      </c>
    </row>
    <row r="89" spans="1:5" s="70" customFormat="1" ht="12" customHeight="1">
      <c r="A89" s="100" t="s">
        <v>91</v>
      </c>
      <c r="B89" s="100"/>
      <c r="C89" s="20">
        <v>258793793</v>
      </c>
      <c r="D89" s="20">
        <v>197379840</v>
      </c>
      <c r="E89" s="20">
        <v>61413953</v>
      </c>
    </row>
    <row r="90" spans="1:5" s="70" customFormat="1" ht="12" customHeight="1">
      <c r="A90" s="100" t="s">
        <v>92</v>
      </c>
      <c r="B90" s="100"/>
      <c r="C90" s="20">
        <v>350625954</v>
      </c>
      <c r="D90" s="20">
        <v>259565544</v>
      </c>
      <c r="E90" s="20">
        <v>91060410</v>
      </c>
    </row>
    <row r="91" spans="1:5" s="70" customFormat="1" ht="12" customHeight="1">
      <c r="A91" s="100" t="s">
        <v>93</v>
      </c>
      <c r="B91" s="100"/>
      <c r="C91" s="20">
        <v>14966413264</v>
      </c>
      <c r="D91" s="20">
        <v>10688511711</v>
      </c>
      <c r="E91" s="20">
        <v>4277901553</v>
      </c>
    </row>
    <row r="92" spans="1:5" s="70" customFormat="1" ht="12" customHeight="1">
      <c r="A92" s="100" t="s">
        <v>94</v>
      </c>
      <c r="B92" s="100"/>
      <c r="C92" s="20">
        <v>373881140</v>
      </c>
      <c r="D92" s="20">
        <v>226997400</v>
      </c>
      <c r="E92" s="20">
        <v>146883740</v>
      </c>
    </row>
    <row r="93" spans="1:5" s="70" customFormat="1" ht="12" customHeight="1">
      <c r="A93" s="100" t="s">
        <v>95</v>
      </c>
      <c r="B93" s="100"/>
      <c r="C93" s="20">
        <v>632777674</v>
      </c>
      <c r="D93" s="20">
        <v>486860472</v>
      </c>
      <c r="E93" s="20">
        <v>145917202</v>
      </c>
    </row>
    <row r="94" spans="1:5" s="70" customFormat="1" ht="12" customHeight="1">
      <c r="A94" s="100" t="s">
        <v>97</v>
      </c>
      <c r="B94" s="100"/>
      <c r="C94" s="20">
        <v>920665982</v>
      </c>
      <c r="D94" s="20">
        <v>762061165</v>
      </c>
      <c r="E94" s="20">
        <v>158604817</v>
      </c>
    </row>
    <row r="95" spans="1:5" s="70" customFormat="1" ht="12" customHeight="1">
      <c r="A95" s="100" t="s">
        <v>99</v>
      </c>
      <c r="B95" s="100"/>
      <c r="C95" s="20">
        <v>315194247</v>
      </c>
      <c r="D95" s="20">
        <v>242912208</v>
      </c>
      <c r="E95" s="20">
        <v>72282039</v>
      </c>
    </row>
    <row r="96" spans="1:5" s="70" customFormat="1" ht="12" customHeight="1">
      <c r="A96" s="100" t="s">
        <v>100</v>
      </c>
      <c r="B96" s="100"/>
      <c r="C96" s="20">
        <v>396773583</v>
      </c>
      <c r="D96" s="20">
        <v>299910525</v>
      </c>
      <c r="E96" s="20">
        <v>96863058</v>
      </c>
    </row>
    <row r="97" spans="1:5" s="70" customFormat="1" ht="12" customHeight="1">
      <c r="A97" s="100" t="s">
        <v>101</v>
      </c>
      <c r="B97" s="100"/>
      <c r="C97" s="20">
        <v>34280427</v>
      </c>
      <c r="D97" s="20">
        <v>30174511</v>
      </c>
      <c r="E97" s="20">
        <v>4105916</v>
      </c>
    </row>
    <row r="98" spans="1:5" s="70" customFormat="1" ht="12" customHeight="1">
      <c r="A98" s="100" t="s">
        <v>282</v>
      </c>
      <c r="B98" s="100"/>
      <c r="C98" s="20">
        <v>728459852</v>
      </c>
      <c r="D98" s="20">
        <v>558642449</v>
      </c>
      <c r="E98" s="20">
        <v>169817403</v>
      </c>
    </row>
    <row r="99" spans="1:5" s="70" customFormat="1" ht="12" customHeight="1">
      <c r="A99" s="100" t="s">
        <v>103</v>
      </c>
      <c r="B99" s="100"/>
      <c r="C99" s="20">
        <v>370560138</v>
      </c>
      <c r="D99" s="20">
        <v>259678440</v>
      </c>
      <c r="E99" s="20">
        <v>110881698</v>
      </c>
    </row>
    <row r="100" spans="1:5" s="70" customFormat="1" ht="12" customHeight="1">
      <c r="A100" s="100" t="s">
        <v>104</v>
      </c>
      <c r="B100" s="100"/>
      <c r="C100" s="20">
        <v>272462714</v>
      </c>
      <c r="D100" s="20">
        <v>167921040</v>
      </c>
      <c r="E100" s="20">
        <v>104541674</v>
      </c>
    </row>
    <row r="101" spans="1:5" s="70" customFormat="1" ht="12" customHeight="1">
      <c r="A101" s="100" t="s">
        <v>105</v>
      </c>
      <c r="B101" s="100"/>
      <c r="C101" s="20">
        <v>57579527</v>
      </c>
      <c r="D101" s="20">
        <v>41896176</v>
      </c>
      <c r="E101" s="20">
        <v>15683351</v>
      </c>
    </row>
    <row r="102" spans="1:5" s="70" customFormat="1" ht="12" customHeight="1">
      <c r="A102" s="100" t="s">
        <v>106</v>
      </c>
      <c r="B102" s="100"/>
      <c r="C102" s="20">
        <v>136991729</v>
      </c>
      <c r="D102" s="20">
        <v>114569550</v>
      </c>
      <c r="E102" s="20">
        <v>22422179</v>
      </c>
    </row>
    <row r="103" spans="1:5" s="70" customFormat="1" ht="12" customHeight="1">
      <c r="A103" s="100" t="s">
        <v>107</v>
      </c>
      <c r="B103" s="100"/>
      <c r="C103" s="20">
        <v>266289776</v>
      </c>
      <c r="D103" s="20">
        <v>179850384</v>
      </c>
      <c r="E103" s="20">
        <v>86439392</v>
      </c>
    </row>
    <row r="104" spans="1:5" s="70" customFormat="1" ht="12" customHeight="1">
      <c r="A104" s="100" t="s">
        <v>108</v>
      </c>
      <c r="B104" s="100"/>
      <c r="C104" s="20">
        <v>1065664437</v>
      </c>
      <c r="D104" s="20">
        <v>906201495</v>
      </c>
      <c r="E104" s="20">
        <v>159462942</v>
      </c>
    </row>
    <row r="105" spans="1:5" s="70" customFormat="1" ht="12" customHeight="1">
      <c r="A105" s="100" t="s">
        <v>109</v>
      </c>
      <c r="B105" s="100"/>
      <c r="C105" s="20">
        <v>260532305</v>
      </c>
      <c r="D105" s="20">
        <v>186513600</v>
      </c>
      <c r="E105" s="20">
        <v>74018705</v>
      </c>
    </row>
    <row r="106" spans="1:5" s="70" customFormat="1" ht="12" customHeight="1">
      <c r="A106" s="100" t="s">
        <v>111</v>
      </c>
      <c r="B106" s="100"/>
      <c r="C106" s="20">
        <v>455884103</v>
      </c>
      <c r="D106" s="20">
        <v>320456472</v>
      </c>
      <c r="E106" s="20">
        <v>135427631</v>
      </c>
    </row>
    <row r="107" spans="1:5" s="70" customFormat="1" ht="12" customHeight="1">
      <c r="A107" s="100" t="s">
        <v>112</v>
      </c>
      <c r="B107" s="100"/>
      <c r="C107" s="20">
        <v>247309218</v>
      </c>
      <c r="D107" s="20">
        <v>172695600</v>
      </c>
      <c r="E107" s="20">
        <v>74613618</v>
      </c>
    </row>
    <row r="108" spans="1:5" s="70" customFormat="1" ht="12" customHeight="1">
      <c r="A108" s="100" t="s">
        <v>115</v>
      </c>
      <c r="B108" s="100"/>
      <c r="C108" s="20">
        <v>359752273</v>
      </c>
      <c r="D108" s="20">
        <v>248946264</v>
      </c>
      <c r="E108" s="20">
        <v>110806009</v>
      </c>
    </row>
    <row r="109" spans="1:5" s="70" customFormat="1" ht="12" customHeight="1">
      <c r="A109" s="100" t="s">
        <v>119</v>
      </c>
      <c r="B109" s="100"/>
      <c r="C109" s="20">
        <v>439245625</v>
      </c>
      <c r="D109" s="20">
        <v>322941360</v>
      </c>
      <c r="E109" s="20">
        <v>116304265</v>
      </c>
    </row>
    <row r="110" spans="1:5" s="70" customFormat="1" ht="12" customHeight="1">
      <c r="A110" s="100" t="s">
        <v>120</v>
      </c>
      <c r="B110" s="100"/>
      <c r="C110" s="20">
        <v>486494076</v>
      </c>
      <c r="D110" s="20">
        <v>358166088</v>
      </c>
      <c r="E110" s="20">
        <v>128327988</v>
      </c>
    </row>
    <row r="111" spans="1:5" s="70" customFormat="1" ht="12" customHeight="1">
      <c r="A111" s="100" t="s">
        <v>332</v>
      </c>
      <c r="B111" s="104"/>
      <c r="C111" s="20">
        <v>566852636</v>
      </c>
      <c r="D111" s="20">
        <v>431554208</v>
      </c>
      <c r="E111" s="20">
        <v>135298428</v>
      </c>
    </row>
    <row r="112" spans="1:5" s="70" customFormat="1" ht="12" customHeight="1">
      <c r="A112" s="100" t="s">
        <v>336</v>
      </c>
      <c r="B112" s="104"/>
      <c r="C112" s="20">
        <v>510583350</v>
      </c>
      <c r="D112" s="20">
        <v>362173679</v>
      </c>
      <c r="E112" s="20">
        <v>148409671</v>
      </c>
    </row>
    <row r="113" spans="1:5" s="70" customFormat="1" ht="12" customHeight="1">
      <c r="A113" s="100" t="s">
        <v>122</v>
      </c>
      <c r="B113" s="100"/>
      <c r="C113" s="20">
        <v>130475306</v>
      </c>
      <c r="D113" s="20">
        <v>94756200</v>
      </c>
      <c r="E113" s="20">
        <v>35719106</v>
      </c>
    </row>
    <row r="114" spans="1:5" s="70" customFormat="1" ht="12" customHeight="1">
      <c r="A114" s="100" t="s">
        <v>123</v>
      </c>
      <c r="B114" s="100"/>
      <c r="C114" s="20">
        <v>314940679</v>
      </c>
      <c r="D114" s="20">
        <v>214436544</v>
      </c>
      <c r="E114" s="20">
        <v>100504135</v>
      </c>
    </row>
    <row r="115" spans="1:5" s="70" customFormat="1" ht="12" customHeight="1">
      <c r="A115" s="132" t="s">
        <v>124</v>
      </c>
      <c r="B115" s="132"/>
      <c r="C115" s="130">
        <v>219644669</v>
      </c>
      <c r="D115" s="130">
        <v>158770584</v>
      </c>
      <c r="E115" s="130">
        <v>60874085</v>
      </c>
    </row>
    <row r="116" spans="1:5" s="70" customFormat="1" ht="12" customHeight="1">
      <c r="A116" s="23"/>
      <c r="B116" s="23"/>
      <c r="C116" s="23"/>
      <c r="D116" s="23"/>
      <c r="E116" s="23"/>
    </row>
    <row r="117" spans="1:5" s="70" customFormat="1" ht="12" customHeight="1">
      <c r="A117" s="93" t="s">
        <v>125</v>
      </c>
      <c r="B117" s="93"/>
      <c r="C117" s="18">
        <f>SUM(C118:C136)</f>
        <v>15211393776</v>
      </c>
      <c r="D117" s="18">
        <f>SUM(D118:D136)</f>
        <v>10235870882</v>
      </c>
      <c r="E117" s="18">
        <f>SUM(E118:E136)</f>
        <v>4975522894</v>
      </c>
    </row>
    <row r="118" spans="1:5" s="70" customFormat="1" ht="12" customHeight="1">
      <c r="A118" s="100" t="s">
        <v>126</v>
      </c>
      <c r="B118" s="100"/>
      <c r="C118" s="20">
        <v>2269058498</v>
      </c>
      <c r="D118" s="20">
        <v>1361305428</v>
      </c>
      <c r="E118" s="20">
        <v>907753070</v>
      </c>
    </row>
    <row r="119" spans="1:5" s="70" customFormat="1" ht="12" customHeight="1">
      <c r="A119" s="100" t="s">
        <v>128</v>
      </c>
      <c r="B119" s="100"/>
      <c r="C119" s="20">
        <v>213883356</v>
      </c>
      <c r="D119" s="20">
        <v>128235054</v>
      </c>
      <c r="E119" s="20">
        <v>85648302</v>
      </c>
    </row>
    <row r="120" spans="1:5" s="70" customFormat="1" ht="12" customHeight="1">
      <c r="A120" s="100" t="s">
        <v>129</v>
      </c>
      <c r="B120" s="100"/>
      <c r="C120" s="20">
        <v>760983561</v>
      </c>
      <c r="D120" s="20">
        <v>523317416</v>
      </c>
      <c r="E120" s="20">
        <v>237666145</v>
      </c>
    </row>
    <row r="121" spans="1:5" s="70" customFormat="1" ht="12" customHeight="1">
      <c r="A121" s="100" t="s">
        <v>132</v>
      </c>
      <c r="B121" s="100"/>
      <c r="C121" s="20">
        <v>205021971</v>
      </c>
      <c r="D121" s="20">
        <v>170437308</v>
      </c>
      <c r="E121" s="20">
        <v>34584663</v>
      </c>
    </row>
    <row r="122" spans="1:5" s="70" customFormat="1" ht="12" customHeight="1">
      <c r="A122" s="100" t="s">
        <v>135</v>
      </c>
      <c r="B122" s="100"/>
      <c r="C122" s="20">
        <v>451656814</v>
      </c>
      <c r="D122" s="20">
        <v>310706148</v>
      </c>
      <c r="E122" s="20">
        <v>140950666</v>
      </c>
    </row>
    <row r="123" spans="1:5" s="70" customFormat="1" ht="12" customHeight="1">
      <c r="A123" s="100" t="s">
        <v>283</v>
      </c>
      <c r="B123" s="100"/>
      <c r="C123" s="20">
        <v>1456906816</v>
      </c>
      <c r="D123" s="20">
        <v>1044668382</v>
      </c>
      <c r="E123" s="20">
        <v>412238434</v>
      </c>
    </row>
    <row r="124" spans="1:5" s="70" customFormat="1" ht="12" customHeight="1">
      <c r="A124" s="100" t="s">
        <v>138</v>
      </c>
      <c r="B124" s="100"/>
      <c r="C124" s="20">
        <v>754232510</v>
      </c>
      <c r="D124" s="20">
        <v>491680498</v>
      </c>
      <c r="E124" s="20">
        <v>262552012</v>
      </c>
    </row>
    <row r="125" spans="1:5" s="70" customFormat="1" ht="12" customHeight="1">
      <c r="A125" s="100" t="s">
        <v>142</v>
      </c>
      <c r="B125" s="100"/>
      <c r="C125" s="20">
        <v>214121789</v>
      </c>
      <c r="D125" s="20">
        <v>154340901</v>
      </c>
      <c r="E125" s="20">
        <v>59780888</v>
      </c>
    </row>
    <row r="126" spans="1:5" s="70" customFormat="1" ht="12" customHeight="1">
      <c r="A126" s="100" t="s">
        <v>143</v>
      </c>
      <c r="B126" s="100"/>
      <c r="C126" s="20">
        <v>3241702731</v>
      </c>
      <c r="D126" s="20">
        <v>2239191580</v>
      </c>
      <c r="E126" s="20">
        <v>1002511151</v>
      </c>
    </row>
    <row r="127" spans="1:5" s="70" customFormat="1" ht="12" customHeight="1">
      <c r="A127" s="100" t="s">
        <v>144</v>
      </c>
      <c r="B127" s="100"/>
      <c r="C127" s="20">
        <v>1224242182</v>
      </c>
      <c r="D127" s="20">
        <v>826093798</v>
      </c>
      <c r="E127" s="20">
        <v>398148384</v>
      </c>
    </row>
    <row r="128" spans="1:5" s="70" customFormat="1" ht="12" customHeight="1">
      <c r="A128" s="100" t="s">
        <v>146</v>
      </c>
      <c r="B128" s="100"/>
      <c r="C128" s="20">
        <v>41474188</v>
      </c>
      <c r="D128" s="20">
        <v>34211697</v>
      </c>
      <c r="E128" s="20">
        <v>7262491</v>
      </c>
    </row>
    <row r="129" spans="1:5" s="70" customFormat="1" ht="12" customHeight="1">
      <c r="A129" s="100" t="s">
        <v>147</v>
      </c>
      <c r="B129" s="100"/>
      <c r="C129" s="20">
        <v>1597912651</v>
      </c>
      <c r="D129" s="20">
        <v>1057901073</v>
      </c>
      <c r="E129" s="20">
        <v>540011578</v>
      </c>
    </row>
    <row r="130" spans="1:5" s="70" customFormat="1" ht="12" customHeight="1">
      <c r="A130" s="100" t="s">
        <v>149</v>
      </c>
      <c r="B130" s="100"/>
      <c r="C130" s="20">
        <v>705570361</v>
      </c>
      <c r="D130" s="20">
        <v>499778047</v>
      </c>
      <c r="E130" s="20">
        <v>205792314</v>
      </c>
    </row>
    <row r="131" spans="1:5" s="70" customFormat="1" ht="12" customHeight="1">
      <c r="A131" s="100" t="s">
        <v>150</v>
      </c>
      <c r="B131" s="100"/>
      <c r="C131" s="20">
        <v>125686911</v>
      </c>
      <c r="D131" s="20">
        <v>98525453</v>
      </c>
      <c r="E131" s="20">
        <v>27161458</v>
      </c>
    </row>
    <row r="132" spans="1:5" s="70" customFormat="1" ht="12" customHeight="1">
      <c r="A132" s="100" t="s">
        <v>151</v>
      </c>
      <c r="B132" s="100"/>
      <c r="C132" s="20">
        <v>364388040</v>
      </c>
      <c r="D132" s="20">
        <v>240377563</v>
      </c>
      <c r="E132" s="20">
        <v>124010477</v>
      </c>
    </row>
    <row r="133" spans="1:5" s="70" customFormat="1" ht="12" customHeight="1">
      <c r="A133" s="100" t="s">
        <v>153</v>
      </c>
      <c r="B133" s="100"/>
      <c r="C133" s="20">
        <v>353942507</v>
      </c>
      <c r="D133" s="20">
        <v>213101359</v>
      </c>
      <c r="E133" s="20">
        <v>140841148</v>
      </c>
    </row>
    <row r="134" spans="1:5" s="70" customFormat="1" ht="12" customHeight="1">
      <c r="A134" s="100" t="s">
        <v>158</v>
      </c>
      <c r="B134" s="100"/>
      <c r="C134" s="20">
        <v>615055650</v>
      </c>
      <c r="D134" s="20">
        <v>425959161</v>
      </c>
      <c r="E134" s="20">
        <v>189096489</v>
      </c>
    </row>
    <row r="135" spans="1:5" s="70" customFormat="1" ht="12" customHeight="1">
      <c r="A135" s="100" t="s">
        <v>298</v>
      </c>
      <c r="B135" s="100"/>
      <c r="C135" s="20">
        <v>441408142</v>
      </c>
      <c r="D135" s="20">
        <v>277235087</v>
      </c>
      <c r="E135" s="20">
        <v>164173055</v>
      </c>
    </row>
    <row r="136" spans="1:5" s="70" customFormat="1" ht="12" customHeight="1">
      <c r="A136" s="25" t="s">
        <v>328</v>
      </c>
      <c r="B136" s="25"/>
      <c r="C136" s="130">
        <v>174145098</v>
      </c>
      <c r="D136" s="130">
        <v>138804929</v>
      </c>
      <c r="E136" s="130">
        <v>35340169</v>
      </c>
    </row>
    <row r="137" spans="1:5" s="70" customFormat="1" ht="12" customHeight="1">
      <c r="A137" s="23"/>
      <c r="B137" s="23"/>
      <c r="C137" s="23"/>
      <c r="D137" s="23"/>
      <c r="E137" s="23"/>
    </row>
    <row r="138" spans="1:5" s="70" customFormat="1" ht="12" customHeight="1">
      <c r="A138" s="93" t="s">
        <v>163</v>
      </c>
      <c r="B138" s="93"/>
      <c r="C138" s="18">
        <f>SUM(C139:C146)</f>
        <v>996151823</v>
      </c>
      <c r="D138" s="18">
        <f>SUM(D139:D146)</f>
        <v>760887721</v>
      </c>
      <c r="E138" s="18">
        <f>SUM(E139:E146)</f>
        <v>235264102</v>
      </c>
    </row>
    <row r="139" spans="1:5" s="70" customFormat="1" ht="12" customHeight="1">
      <c r="A139" s="100" t="s">
        <v>164</v>
      </c>
      <c r="B139" s="100"/>
      <c r="C139" s="20">
        <v>238028090</v>
      </c>
      <c r="D139" s="20">
        <v>163316291</v>
      </c>
      <c r="E139" s="20">
        <v>74711799</v>
      </c>
    </row>
    <row r="140" spans="1:5" s="70" customFormat="1" ht="12" customHeight="1">
      <c r="A140" s="100" t="s">
        <v>165</v>
      </c>
      <c r="B140" s="100"/>
      <c r="C140" s="20">
        <v>20867592</v>
      </c>
      <c r="D140" s="20">
        <v>18489203</v>
      </c>
      <c r="E140" s="20">
        <v>2378389</v>
      </c>
    </row>
    <row r="141" spans="1:5" s="70" customFormat="1" ht="12" customHeight="1">
      <c r="A141" s="100" t="s">
        <v>166</v>
      </c>
      <c r="B141" s="100"/>
      <c r="C141" s="20">
        <v>24283130</v>
      </c>
      <c r="D141" s="20">
        <v>17883097</v>
      </c>
      <c r="E141" s="20">
        <v>6400033</v>
      </c>
    </row>
    <row r="142" spans="1:5" s="70" customFormat="1" ht="12" customHeight="1">
      <c r="A142" s="100" t="s">
        <v>167</v>
      </c>
      <c r="B142" s="100"/>
      <c r="C142" s="20">
        <v>12763410</v>
      </c>
      <c r="D142" s="20">
        <v>9763291</v>
      </c>
      <c r="E142" s="20">
        <v>3000119</v>
      </c>
    </row>
    <row r="143" spans="1:5" s="70" customFormat="1" ht="12" customHeight="1">
      <c r="A143" s="100" t="s">
        <v>168</v>
      </c>
      <c r="B143" s="100"/>
      <c r="C143" s="20">
        <v>181097171</v>
      </c>
      <c r="D143" s="20">
        <v>151605159</v>
      </c>
      <c r="E143" s="20">
        <v>29492012</v>
      </c>
    </row>
    <row r="144" spans="1:5" s="70" customFormat="1" ht="12" customHeight="1">
      <c r="A144" s="100" t="s">
        <v>169</v>
      </c>
      <c r="B144" s="100"/>
      <c r="C144" s="20">
        <v>93650614</v>
      </c>
      <c r="D144" s="20">
        <v>75245447</v>
      </c>
      <c r="E144" s="20">
        <v>18405167</v>
      </c>
    </row>
    <row r="145" spans="1:5" s="70" customFormat="1" ht="12" customHeight="1">
      <c r="A145" s="100" t="s">
        <v>170</v>
      </c>
      <c r="B145" s="100"/>
      <c r="C145" s="20">
        <v>7864962</v>
      </c>
      <c r="D145" s="20">
        <v>7055199</v>
      </c>
      <c r="E145" s="20">
        <v>809763</v>
      </c>
    </row>
    <row r="146" spans="1:5" s="70" customFormat="1" ht="12" customHeight="1">
      <c r="A146" s="101" t="s">
        <v>171</v>
      </c>
      <c r="B146" s="101"/>
      <c r="C146" s="130">
        <v>417596854</v>
      </c>
      <c r="D146" s="130">
        <v>317530034</v>
      </c>
      <c r="E146" s="130">
        <v>100066820</v>
      </c>
    </row>
    <row r="147" spans="1:5" s="70" customFormat="1" ht="12" customHeight="1">
      <c r="A147" s="23"/>
      <c r="B147" s="23"/>
      <c r="C147" s="23"/>
      <c r="D147" s="23"/>
      <c r="E147" s="23"/>
    </row>
    <row r="148" spans="1:5" s="70" customFormat="1" ht="12" customHeight="1">
      <c r="A148" s="93" t="s">
        <v>172</v>
      </c>
      <c r="B148" s="93"/>
      <c r="C148" s="18">
        <f>SUM(C149:C154)</f>
        <v>9828430134</v>
      </c>
      <c r="D148" s="18">
        <f>SUM(D149:D154)</f>
        <v>7157827249</v>
      </c>
      <c r="E148" s="18">
        <f>SUM(E149:E154)</f>
        <v>2670602885</v>
      </c>
    </row>
    <row r="149" spans="1:5" s="70" customFormat="1" ht="12" customHeight="1">
      <c r="A149" s="100" t="s">
        <v>173</v>
      </c>
      <c r="B149" s="100"/>
      <c r="C149" s="20">
        <v>809305451</v>
      </c>
      <c r="D149" s="20">
        <v>553932629</v>
      </c>
      <c r="E149" s="20">
        <v>255372822</v>
      </c>
    </row>
    <row r="150" spans="1:5" s="70" customFormat="1" ht="12" customHeight="1">
      <c r="A150" s="100" t="s">
        <v>174</v>
      </c>
      <c r="B150" s="100"/>
      <c r="C150" s="20">
        <v>7603753998</v>
      </c>
      <c r="D150" s="20">
        <v>5584718367</v>
      </c>
      <c r="E150" s="20">
        <v>2019035631</v>
      </c>
    </row>
    <row r="151" spans="1:5" s="70" customFormat="1" ht="12" customHeight="1">
      <c r="A151" s="100" t="s">
        <v>175</v>
      </c>
      <c r="B151" s="100"/>
      <c r="C151" s="20">
        <v>538563408</v>
      </c>
      <c r="D151" s="20">
        <v>377798901</v>
      </c>
      <c r="E151" s="20">
        <v>160764507</v>
      </c>
    </row>
    <row r="152" spans="1:5" s="70" customFormat="1" ht="12" customHeight="1">
      <c r="A152" s="100" t="s">
        <v>181</v>
      </c>
      <c r="B152" s="100"/>
      <c r="C152" s="20">
        <v>44237483</v>
      </c>
      <c r="D152" s="20">
        <v>36008698</v>
      </c>
      <c r="E152" s="20">
        <v>8228785</v>
      </c>
    </row>
    <row r="153" spans="1:5" s="70" customFormat="1" ht="12" customHeight="1">
      <c r="A153" s="100" t="s">
        <v>182</v>
      </c>
      <c r="B153" s="100"/>
      <c r="C153" s="20">
        <v>245439624</v>
      </c>
      <c r="D153" s="20">
        <v>168205033</v>
      </c>
      <c r="E153" s="20">
        <v>77234591</v>
      </c>
    </row>
    <row r="154" spans="1:5" s="70" customFormat="1" ht="12" customHeight="1">
      <c r="A154" s="132" t="s">
        <v>188</v>
      </c>
      <c r="B154" s="132"/>
      <c r="C154" s="130">
        <v>587130170</v>
      </c>
      <c r="D154" s="130">
        <v>437163621</v>
      </c>
      <c r="E154" s="130">
        <v>149966549</v>
      </c>
    </row>
    <row r="155" spans="1:5" s="70" customFormat="1" ht="12" customHeight="1">
      <c r="A155" s="23"/>
      <c r="B155" s="23"/>
      <c r="C155" s="23"/>
      <c r="D155" s="23"/>
      <c r="E155" s="23"/>
    </row>
    <row r="156" spans="1:5" s="70" customFormat="1" ht="12" customHeight="1">
      <c r="A156" s="93" t="s">
        <v>191</v>
      </c>
      <c r="B156" s="93"/>
      <c r="C156" s="18">
        <f>SUM(C157:C158)</f>
        <v>1444418610</v>
      </c>
      <c r="D156" s="18">
        <f>SUM(D157:D158)</f>
        <v>1011886861</v>
      </c>
      <c r="E156" s="18">
        <f>SUM(E157:E158)</f>
        <v>432531749</v>
      </c>
    </row>
    <row r="157" spans="1:5" s="70" customFormat="1" ht="12" customHeight="1">
      <c r="A157" s="100" t="s">
        <v>192</v>
      </c>
      <c r="B157" s="100"/>
      <c r="C157" s="20">
        <v>927408853</v>
      </c>
      <c r="D157" s="20">
        <v>641006854</v>
      </c>
      <c r="E157" s="20">
        <v>286401999</v>
      </c>
    </row>
    <row r="158" spans="1:5" s="70" customFormat="1" ht="12" customHeight="1">
      <c r="A158" s="132" t="s">
        <v>320</v>
      </c>
      <c r="B158" s="132"/>
      <c r="C158" s="130">
        <v>517009757</v>
      </c>
      <c r="D158" s="130">
        <v>370880007</v>
      </c>
      <c r="E158" s="130">
        <v>146129750</v>
      </c>
    </row>
    <row r="159" spans="1:5" s="70" customFormat="1" ht="12" customHeight="1">
      <c r="A159" s="23"/>
      <c r="B159" s="23"/>
      <c r="C159" s="23"/>
      <c r="D159" s="23"/>
      <c r="E159" s="23"/>
    </row>
    <row r="160" spans="1:5" s="70" customFormat="1" ht="12" customHeight="1">
      <c r="A160" s="93" t="s">
        <v>198</v>
      </c>
      <c r="B160" s="93"/>
      <c r="C160" s="18">
        <f>SUM(C161:C163)</f>
        <v>920154788</v>
      </c>
      <c r="D160" s="18">
        <f>SUM(D161:D163)</f>
        <v>683703498</v>
      </c>
      <c r="E160" s="18">
        <f>SUM(E161:E163)</f>
        <v>236451290</v>
      </c>
    </row>
    <row r="161" spans="1:5" s="70" customFormat="1" ht="12" customHeight="1">
      <c r="A161" s="100" t="s">
        <v>199</v>
      </c>
      <c r="B161" s="100"/>
      <c r="C161" s="20">
        <v>305919042</v>
      </c>
      <c r="D161" s="20">
        <v>231897031</v>
      </c>
      <c r="E161" s="20">
        <v>74022011</v>
      </c>
    </row>
    <row r="162" spans="1:5" s="70" customFormat="1" ht="12" customHeight="1">
      <c r="A162" s="100" t="s">
        <v>200</v>
      </c>
      <c r="B162" s="100"/>
      <c r="C162" s="20">
        <v>303974464</v>
      </c>
      <c r="D162" s="20">
        <v>227761164</v>
      </c>
      <c r="E162" s="20">
        <v>76213300</v>
      </c>
    </row>
    <row r="163" spans="1:5" s="70" customFormat="1" ht="12" customHeight="1">
      <c r="A163" s="132" t="s">
        <v>293</v>
      </c>
      <c r="B163" s="132"/>
      <c r="C163" s="36">
        <v>310261282</v>
      </c>
      <c r="D163" s="36">
        <v>224045303</v>
      </c>
      <c r="E163" s="36">
        <v>86215979</v>
      </c>
    </row>
    <row r="164" spans="1:5" s="70" customFormat="1" ht="12" customHeight="1">
      <c r="A164" s="23"/>
      <c r="B164" s="23"/>
      <c r="C164" s="23"/>
      <c r="D164" s="23"/>
      <c r="E164" s="23"/>
    </row>
    <row r="165" spans="1:5" s="70" customFormat="1" ht="12" customHeight="1">
      <c r="A165" s="93" t="s">
        <v>204</v>
      </c>
      <c r="B165" s="93"/>
      <c r="C165" s="18">
        <f>SUM(C166:C175)</f>
        <v>1478570327</v>
      </c>
      <c r="D165" s="18">
        <f>SUM(D166:D175)</f>
        <v>1158082560</v>
      </c>
      <c r="E165" s="18">
        <f>SUM(E166:E175)</f>
        <v>320487767</v>
      </c>
    </row>
    <row r="166" spans="1:5" s="70" customFormat="1" ht="12" customHeight="1">
      <c r="A166" s="100" t="s">
        <v>205</v>
      </c>
      <c r="B166" s="100"/>
      <c r="C166" s="20">
        <v>231139489</v>
      </c>
      <c r="D166" s="20">
        <v>188004176</v>
      </c>
      <c r="E166" s="20">
        <v>43135313</v>
      </c>
    </row>
    <row r="167" spans="1:5" s="70" customFormat="1" ht="12" customHeight="1">
      <c r="A167" s="100" t="s">
        <v>207</v>
      </c>
      <c r="B167" s="100"/>
      <c r="C167" s="20">
        <v>22647890</v>
      </c>
      <c r="D167" s="20">
        <v>17057283</v>
      </c>
      <c r="E167" s="20">
        <v>5590607</v>
      </c>
    </row>
    <row r="168" spans="1:5" s="70" customFormat="1" ht="12" customHeight="1">
      <c r="A168" s="100" t="s">
        <v>208</v>
      </c>
      <c r="B168" s="100"/>
      <c r="C168" s="20">
        <v>123098966</v>
      </c>
      <c r="D168" s="20">
        <v>95716558</v>
      </c>
      <c r="E168" s="20">
        <v>27382408</v>
      </c>
    </row>
    <row r="169" spans="1:5" s="70" customFormat="1" ht="12" customHeight="1">
      <c r="A169" s="100" t="s">
        <v>213</v>
      </c>
      <c r="B169" s="100"/>
      <c r="C169" s="20">
        <v>51824737</v>
      </c>
      <c r="D169" s="20">
        <v>35503514</v>
      </c>
      <c r="E169" s="20">
        <v>16321223</v>
      </c>
    </row>
    <row r="170" spans="1:5" s="70" customFormat="1" ht="12" customHeight="1">
      <c r="A170" s="100" t="s">
        <v>214</v>
      </c>
      <c r="B170" s="100"/>
      <c r="C170" s="20">
        <v>503621194</v>
      </c>
      <c r="D170" s="20">
        <v>405544098</v>
      </c>
      <c r="E170" s="20">
        <v>98077096</v>
      </c>
    </row>
    <row r="171" spans="1:5" s="70" customFormat="1" ht="12" customHeight="1">
      <c r="A171" s="100" t="s">
        <v>215</v>
      </c>
      <c r="B171" s="100"/>
      <c r="C171" s="20">
        <v>138268217</v>
      </c>
      <c r="D171" s="20">
        <v>105718801</v>
      </c>
      <c r="E171" s="20">
        <v>32549416</v>
      </c>
    </row>
    <row r="172" spans="1:5" s="70" customFormat="1" ht="12" customHeight="1">
      <c r="A172" s="100" t="s">
        <v>218</v>
      </c>
      <c r="B172" s="100"/>
      <c r="C172" s="20">
        <v>38914113</v>
      </c>
      <c r="D172" s="20">
        <v>30314821</v>
      </c>
      <c r="E172" s="20">
        <v>8599292</v>
      </c>
    </row>
    <row r="173" spans="1:5" s="70" customFormat="1" ht="12" customHeight="1">
      <c r="A173" s="100" t="s">
        <v>219</v>
      </c>
      <c r="B173" s="100"/>
      <c r="C173" s="20">
        <v>91609152</v>
      </c>
      <c r="D173" s="20">
        <v>65619819</v>
      </c>
      <c r="E173" s="20">
        <v>25989333</v>
      </c>
    </row>
    <row r="174" spans="1:5" s="70" customFormat="1" ht="12" customHeight="1">
      <c r="A174" s="100" t="s">
        <v>220</v>
      </c>
      <c r="B174" s="100"/>
      <c r="C174" s="20">
        <v>64332307</v>
      </c>
      <c r="D174" s="20">
        <v>46969759</v>
      </c>
      <c r="E174" s="20">
        <v>17362548</v>
      </c>
    </row>
    <row r="175" spans="1:5" s="70" customFormat="1" ht="12" customHeight="1">
      <c r="A175" s="132" t="s">
        <v>221</v>
      </c>
      <c r="B175" s="132"/>
      <c r="C175" s="130">
        <v>213114262</v>
      </c>
      <c r="D175" s="130">
        <v>167633731</v>
      </c>
      <c r="E175" s="130">
        <v>45480531</v>
      </c>
    </row>
    <row r="176" spans="1:5" s="70" customFormat="1" ht="12" customHeight="1">
      <c r="A176" s="23"/>
      <c r="B176" s="23"/>
      <c r="C176" s="23"/>
      <c r="D176" s="23"/>
      <c r="E176" s="23"/>
    </row>
    <row r="177" spans="1:5" s="70" customFormat="1" ht="12" customHeight="1">
      <c r="A177" s="93" t="s">
        <v>223</v>
      </c>
      <c r="B177" s="93"/>
      <c r="C177" s="18">
        <f>SUM(C178:C185)</f>
        <v>72156151995</v>
      </c>
      <c r="D177" s="18">
        <f>SUM(D178:D185)</f>
        <v>51807891966</v>
      </c>
      <c r="E177" s="18">
        <f>SUM(E178:E185)</f>
        <v>20348260029</v>
      </c>
    </row>
    <row r="178" spans="1:5" s="70" customFormat="1" ht="12" customHeight="1">
      <c r="A178" s="100" t="s">
        <v>224</v>
      </c>
      <c r="B178" s="100"/>
      <c r="C178" s="20">
        <f>SUM(C56:C66)</f>
        <v>9313490501</v>
      </c>
      <c r="D178" s="20">
        <f>SUM(D56:D66)</f>
        <v>6984392995</v>
      </c>
      <c r="E178" s="20">
        <f>SUM(E56:E66)</f>
        <v>2329097506</v>
      </c>
    </row>
    <row r="179" spans="1:5" s="70" customFormat="1" ht="12" customHeight="1">
      <c r="A179" s="100" t="s">
        <v>225</v>
      </c>
      <c r="B179" s="100"/>
      <c r="C179" s="20">
        <f>SUM(C69:C115)</f>
        <v>32963542036</v>
      </c>
      <c r="D179" s="20">
        <f>SUM(D69:D115)</f>
        <v>23815240200</v>
      </c>
      <c r="E179" s="20">
        <f>SUM(E69:E115)</f>
        <v>9148301836</v>
      </c>
    </row>
    <row r="180" spans="1:5" s="70" customFormat="1" ht="12" customHeight="1">
      <c r="A180" s="100" t="s">
        <v>226</v>
      </c>
      <c r="B180" s="100"/>
      <c r="C180" s="20">
        <f>SUM(C118:C136)</f>
        <v>15211393776</v>
      </c>
      <c r="D180" s="20">
        <f>SUM(D118:D136)</f>
        <v>10235870882</v>
      </c>
      <c r="E180" s="20">
        <f>SUM(E118:E136)</f>
        <v>4975522894</v>
      </c>
    </row>
    <row r="181" spans="1:5" s="70" customFormat="1" ht="12" customHeight="1">
      <c r="A181" s="100" t="s">
        <v>227</v>
      </c>
      <c r="B181" s="100"/>
      <c r="C181" s="20">
        <f>SUM(C139:C146)</f>
        <v>996151823</v>
      </c>
      <c r="D181" s="20">
        <f>SUM(D139:D146)</f>
        <v>760887721</v>
      </c>
      <c r="E181" s="20">
        <f>SUM(E139:E146)</f>
        <v>235264102</v>
      </c>
    </row>
    <row r="182" spans="1:5" s="70" customFormat="1" ht="12" customHeight="1">
      <c r="A182" s="100" t="s">
        <v>228</v>
      </c>
      <c r="B182" s="100"/>
      <c r="C182" s="20">
        <f>SUM(C149:C154)</f>
        <v>9828430134</v>
      </c>
      <c r="D182" s="20">
        <f>SUM(D149:D154)</f>
        <v>7157827249</v>
      </c>
      <c r="E182" s="20">
        <f>SUM(E149:E154)</f>
        <v>2670602885</v>
      </c>
    </row>
    <row r="183" spans="1:5" s="70" customFormat="1" ht="12" customHeight="1">
      <c r="A183" s="100" t="s">
        <v>229</v>
      </c>
      <c r="B183" s="100"/>
      <c r="C183" s="20">
        <f>SUM(C157:C158)</f>
        <v>1444418610</v>
      </c>
      <c r="D183" s="20">
        <f>SUM(D157:D158)</f>
        <v>1011886861</v>
      </c>
      <c r="E183" s="20">
        <f>SUM(E157:E158)</f>
        <v>432531749</v>
      </c>
    </row>
    <row r="184" spans="1:5" s="70" customFormat="1" ht="12" customHeight="1">
      <c r="A184" s="100" t="s">
        <v>230</v>
      </c>
      <c r="B184" s="100"/>
      <c r="C184" s="20">
        <f>SUM(C161:C163)</f>
        <v>920154788</v>
      </c>
      <c r="D184" s="20">
        <f>SUM(D161:D163)</f>
        <v>683703498</v>
      </c>
      <c r="E184" s="20">
        <f>SUM(E161:E163)</f>
        <v>236451290</v>
      </c>
    </row>
    <row r="185" spans="1:5" s="70" customFormat="1" ht="12" customHeight="1">
      <c r="A185" s="101" t="s">
        <v>231</v>
      </c>
      <c r="B185" s="101"/>
      <c r="C185" s="130">
        <f>SUM(C166:C175)</f>
        <v>1478570327</v>
      </c>
      <c r="D185" s="130">
        <f>SUM(D166:D175)</f>
        <v>1158082560</v>
      </c>
      <c r="E185" s="130">
        <f>SUM(E166:E175)</f>
        <v>320487767</v>
      </c>
    </row>
    <row r="186" spans="1:5" s="70" customFormat="1" ht="12" customHeight="1">
      <c r="A186" s="25"/>
      <c r="B186" s="25"/>
      <c r="C186" s="36"/>
      <c r="D186" s="36"/>
      <c r="E186" s="36"/>
    </row>
    <row r="187" spans="1:5" s="70" customFormat="1" ht="12" customHeight="1">
      <c r="A187" s="93" t="s">
        <v>307</v>
      </c>
      <c r="B187" s="93"/>
      <c r="C187" s="18">
        <f>+C188+C189+C190+C191+C192</f>
        <v>67428675578</v>
      </c>
      <c r="D187" s="18">
        <f>+D188+D189+D190+D191+D192</f>
        <v>48284409860</v>
      </c>
      <c r="E187" s="18">
        <f>+E188+E189+E190+E191+E192</f>
        <v>19144265718</v>
      </c>
    </row>
    <row r="188" spans="1:5" s="70" customFormat="1" ht="12" customHeight="1">
      <c r="A188" s="100" t="s">
        <v>308</v>
      </c>
      <c r="B188" s="100"/>
      <c r="C188" s="20">
        <f>+C149+C150+C153+C154</f>
        <v>9245629243</v>
      </c>
      <c r="D188" s="20">
        <f>+D149+D150+D153+D154</f>
        <v>6744019650</v>
      </c>
      <c r="E188" s="20">
        <f>+E149+E150+E153+E154</f>
        <v>2501609593</v>
      </c>
    </row>
    <row r="189" spans="1:5" s="70" customFormat="1" ht="12" customHeight="1">
      <c r="A189" s="100" t="s">
        <v>309</v>
      </c>
      <c r="B189" s="100"/>
      <c r="C189" s="22">
        <f>+C56+C57+C78+C58+C59+C60+C61+C62+C63+C64+C65+C66</f>
        <v>9444747133</v>
      </c>
      <c r="D189" s="22">
        <f>+D56+D57+D78+D58+D59+D60+D61+D62+D63+D64+D65+D66</f>
        <v>7082829447</v>
      </c>
      <c r="E189" s="22">
        <f>+E56+E57+E78+E58+E59+E60+E61+E62+E63+E64+E65+E66</f>
        <v>2361917686</v>
      </c>
    </row>
    <row r="190" spans="1:5" s="70" customFormat="1" ht="12" customHeight="1">
      <c r="A190" s="100" t="s">
        <v>310</v>
      </c>
      <c r="B190" s="100"/>
      <c r="C190" s="20">
        <f>+C118+C139+C119+C121+C124+C126+C127+C146+C128+C129+C130+C132+C133+C134+C135</f>
        <v>12683517731</v>
      </c>
      <c r="D190" s="20">
        <f>+D118+D139+D119+D121+D124+D126+D127+D146+D128+D129+D130+D132+D133+D134+D135</f>
        <v>8446353978</v>
      </c>
      <c r="E190" s="20">
        <f>+E118+E139+E119+E121+E124+E126+E127+E146+E128+E129+E130+E132+E133+E134+E135</f>
        <v>4237163753</v>
      </c>
    </row>
    <row r="191" spans="1:5" s="70" customFormat="1" ht="12" customHeight="1">
      <c r="A191" s="100" t="s">
        <v>311</v>
      </c>
      <c r="B191" s="100"/>
      <c r="C191" s="20">
        <f>+C69+C70+C71+C72+C73+C74+C75+C76+C77+C79+C80+C81+C82+C83+C84+C85+C86+C87+C88+C89+C90+C91+C92+C93+C94+C95+C96+C97+C98+C99+C100+C101+C102+C103+C104+C105+C106+C107+C108+C109+C110+C112+C113+C114+C115+C111</f>
        <v>32832285404</v>
      </c>
      <c r="D191" s="20">
        <f>+D69+D70+D71+D72+D73+D74+D75+D76+D77+D79+D80+D81+D82+D83+D84+D85+D86+D87+D88+D89+D90+D91+D92+D93+D94+D95+D96+D97+D98+D99+D100+D101+D102+D103+D104+D105+D106+D107+D108+D109+D110+D112+D113+D114+D115+D111</f>
        <v>23716803748</v>
      </c>
      <c r="E191" s="20">
        <f>+E69+E70+E71+E72+E73+E74+E75+E76+E77+E79+E80+E81+E82+E83+E84+E85+E86+E87+E88+E89+E90+E91+E92+E93+E94+E95+E96+E97+E98+E99+E100+E101+E102+E103+E104+E105+E106+E107+E108+E109+E110+E112+E113+E114+E115+E111</f>
        <v>9115481656</v>
      </c>
    </row>
    <row r="192" spans="1:5" s="70" customFormat="1" ht="12" customHeight="1">
      <c r="A192" s="133" t="s">
        <v>312</v>
      </c>
      <c r="B192" s="133"/>
      <c r="C192" s="130">
        <f>+C151+C122+C123+C152+C125+C158</f>
        <v>3222496067</v>
      </c>
      <c r="D192" s="130">
        <f>+D151+D122+D123+D152+D125+D158</f>
        <v>2294403037</v>
      </c>
      <c r="E192" s="130">
        <f>+E151+E122+E123+E152+E125+E158</f>
        <v>928093030</v>
      </c>
    </row>
    <row r="193" spans="1:5" s="70" customFormat="1" ht="12" customHeight="1">
      <c r="A193" s="29"/>
      <c r="B193" s="29"/>
      <c r="C193" s="30"/>
      <c r="D193" s="30"/>
      <c r="E193" s="30"/>
    </row>
    <row r="194" spans="1:5" s="70" customFormat="1" ht="12" customHeight="1">
      <c r="A194" s="64" t="s">
        <v>313</v>
      </c>
      <c r="B194" s="64"/>
      <c r="C194" s="134">
        <f>+C177-C187</f>
        <v>4727476417</v>
      </c>
      <c r="D194" s="134">
        <f>+D177-D187</f>
        <v>3523482106</v>
      </c>
      <c r="E194" s="134">
        <f>+E177-E187</f>
        <v>1203994311</v>
      </c>
    </row>
    <row r="195" spans="1:5" s="79" customFormat="1" ht="12" customHeight="1">
      <c r="A195" s="106"/>
      <c r="B195" s="89"/>
      <c r="C195" s="89"/>
      <c r="D195" s="89"/>
      <c r="E195" s="89"/>
    </row>
    <row r="196" spans="1:5" s="80" customFormat="1" ht="12" customHeight="1">
      <c r="A196" s="107" t="s">
        <v>337</v>
      </c>
      <c r="B196" s="107"/>
      <c r="C196" s="107"/>
      <c r="D196" s="89"/>
      <c r="E196" s="89"/>
    </row>
    <row r="197" spans="1:256" s="34" customFormat="1" ht="11.25">
      <c r="A197" s="87" t="s">
        <v>280</v>
      </c>
      <c r="B197" s="87"/>
      <c r="C197" s="87"/>
      <c r="D197" s="87"/>
      <c r="E197" s="87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  <c r="IV197" s="51"/>
    </row>
    <row r="198" spans="1:5" s="50" customFormat="1" ht="12" customHeight="1">
      <c r="A198" s="88" t="s">
        <v>317</v>
      </c>
      <c r="B198" s="89"/>
      <c r="C198" s="89"/>
      <c r="D198" s="89"/>
      <c r="E198" s="89"/>
    </row>
    <row r="199" spans="1:256" s="19" customFormat="1" ht="5.25" customHeight="1">
      <c r="A199" s="90"/>
      <c r="B199" s="90"/>
      <c r="C199" s="90"/>
      <c r="D199" s="90"/>
      <c r="E199" s="90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  <c r="IV199" s="34"/>
    </row>
    <row r="200" spans="1:256" s="19" customFormat="1" ht="12" customHeight="1">
      <c r="A200" s="91" t="s">
        <v>234</v>
      </c>
      <c r="B200" s="91"/>
      <c r="C200" s="91"/>
      <c r="D200" s="91"/>
      <c r="E200" s="9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  <c r="IT200" s="51"/>
      <c r="IU200" s="51"/>
      <c r="IV200" s="51"/>
    </row>
    <row r="201" spans="1:256" s="1" customFormat="1" ht="5.25" customHeight="1">
      <c r="A201" s="90"/>
      <c r="B201" s="90"/>
      <c r="C201" s="90"/>
      <c r="D201" s="90"/>
      <c r="E201" s="90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</row>
    <row r="202" spans="1:256" s="1" customFormat="1" ht="12" customHeight="1">
      <c r="A202" s="84" t="s">
        <v>339</v>
      </c>
      <c r="B202" s="84"/>
      <c r="C202" s="84"/>
      <c r="D202" s="84"/>
      <c r="E202" s="84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" customFormat="1" ht="12" customHeight="1">
      <c r="A203" s="85" t="s">
        <v>278</v>
      </c>
      <c r="B203" s="85"/>
      <c r="C203" s="85"/>
      <c r="D203" s="85"/>
      <c r="E203" s="85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</sheetData>
  <sheetProtection/>
  <mergeCells count="166">
    <mergeCell ref="A201:E201"/>
    <mergeCell ref="A202:E202"/>
    <mergeCell ref="A203:E203"/>
    <mergeCell ref="A195:E195"/>
    <mergeCell ref="A196:E196"/>
    <mergeCell ref="A191:B191"/>
    <mergeCell ref="A197:E197"/>
    <mergeCell ref="A198:E198"/>
    <mergeCell ref="A199:E199"/>
    <mergeCell ref="A200:E200"/>
    <mergeCell ref="A184:B184"/>
    <mergeCell ref="A185:B185"/>
    <mergeCell ref="A187:B187"/>
    <mergeCell ref="A188:B188"/>
    <mergeCell ref="A189:B189"/>
    <mergeCell ref="A190:B190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7:B177"/>
    <mergeCell ref="A165:B165"/>
    <mergeCell ref="A166:B166"/>
    <mergeCell ref="A167:B167"/>
    <mergeCell ref="A168:B168"/>
    <mergeCell ref="A169:B169"/>
    <mergeCell ref="A170:B170"/>
    <mergeCell ref="A157:B157"/>
    <mergeCell ref="A158:B158"/>
    <mergeCell ref="A160:B160"/>
    <mergeCell ref="A161:B161"/>
    <mergeCell ref="A162:B162"/>
    <mergeCell ref="A163:B163"/>
    <mergeCell ref="A150:B150"/>
    <mergeCell ref="A151:B151"/>
    <mergeCell ref="A152:B152"/>
    <mergeCell ref="A153:B153"/>
    <mergeCell ref="A154:B154"/>
    <mergeCell ref="A156:B156"/>
    <mergeCell ref="A143:B143"/>
    <mergeCell ref="A144:B144"/>
    <mergeCell ref="A145:B145"/>
    <mergeCell ref="A146:B146"/>
    <mergeCell ref="A148:B148"/>
    <mergeCell ref="A149:B149"/>
    <mergeCell ref="A135:B135"/>
    <mergeCell ref="A138:B138"/>
    <mergeCell ref="A139:B139"/>
    <mergeCell ref="A140:B140"/>
    <mergeCell ref="A141:B141"/>
    <mergeCell ref="A142:B142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C7"/>
    <mergeCell ref="A8:B8"/>
    <mergeCell ref="A10:B10"/>
    <mergeCell ref="A11:B11"/>
    <mergeCell ref="A15:B15"/>
    <mergeCell ref="A19:B19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1" customWidth="1"/>
    <col min="2" max="2" width="28.140625" style="1" customWidth="1"/>
    <col min="3" max="5" width="14.7109375" style="2" customWidth="1"/>
    <col min="6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3" customFormat="1" ht="27" customHeight="1">
      <c r="A2" s="114" t="s">
        <v>297</v>
      </c>
      <c r="B2" s="114"/>
      <c r="C2" s="114"/>
      <c r="D2" s="114"/>
      <c r="E2" s="114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86"/>
      <c r="B7" s="86"/>
      <c r="C7" s="86"/>
      <c r="D7" s="86"/>
      <c r="E7" s="86"/>
    </row>
    <row r="8" spans="1:5" s="13" customFormat="1" ht="12" customHeight="1">
      <c r="A8" s="92" t="s">
        <v>4</v>
      </c>
      <c r="B8" s="92"/>
      <c r="C8" s="14">
        <f>C10+C21+C36+C40+C50</f>
        <v>55030106280</v>
      </c>
      <c r="D8" s="14">
        <f>D10+D21+D36+D40+D50</f>
        <v>37645045803</v>
      </c>
      <c r="E8" s="14">
        <f>E10+E21+E36+E40+E50</f>
        <v>17385060477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3624945722</v>
      </c>
      <c r="D10" s="18">
        <f>D11+D15+D19</f>
        <v>2579586000</v>
      </c>
      <c r="E10" s="18">
        <f>E11+E15+E19</f>
        <v>1045359722</v>
      </c>
    </row>
    <row r="11" spans="1:5" s="19" customFormat="1" ht="12" customHeight="1">
      <c r="A11" s="100" t="s">
        <v>6</v>
      </c>
      <c r="B11" s="100"/>
      <c r="C11" s="20">
        <f>C12+C13+C14</f>
        <v>1279451538</v>
      </c>
      <c r="D11" s="20">
        <f>D12+D13+D14</f>
        <v>981540000</v>
      </c>
      <c r="E11" s="20">
        <f>E12+E13+E14</f>
        <v>297911538</v>
      </c>
    </row>
    <row r="12" spans="1:5" s="19" customFormat="1" ht="12" customHeight="1">
      <c r="A12" s="21"/>
      <c r="B12" s="22" t="s">
        <v>7</v>
      </c>
      <c r="C12" s="20">
        <f>C194+C195+C197+C202+C203</f>
        <v>507070171</v>
      </c>
      <c r="D12" s="20">
        <f>D194+D195+D197+D202+D203</f>
        <v>388037000</v>
      </c>
      <c r="E12" s="20">
        <f>E194+E195+E197+E202+E203</f>
        <v>119033171</v>
      </c>
    </row>
    <row r="13" spans="1:5" s="19" customFormat="1" ht="12" customHeight="1">
      <c r="A13" s="21"/>
      <c r="B13" s="22" t="s">
        <v>8</v>
      </c>
      <c r="C13" s="20">
        <f>+C198+C204</f>
        <v>436696853</v>
      </c>
      <c r="D13" s="20">
        <f>+D198+D204</f>
        <v>344939000</v>
      </c>
      <c r="E13" s="20">
        <f>+E198+E204</f>
        <v>91757853</v>
      </c>
    </row>
    <row r="14" spans="1:5" s="19" customFormat="1" ht="12" customHeight="1">
      <c r="A14" s="21"/>
      <c r="B14" s="23" t="s">
        <v>9</v>
      </c>
      <c r="C14" s="20">
        <f>C196+C199+C200+C201</f>
        <v>335684514</v>
      </c>
      <c r="D14" s="20">
        <f>D196+D199+D200+D201</f>
        <v>248564000</v>
      </c>
      <c r="E14" s="20">
        <f>E196+E199+E200+E201</f>
        <v>87120514</v>
      </c>
    </row>
    <row r="15" spans="1:5" s="19" customFormat="1" ht="12" customHeight="1">
      <c r="A15" s="100" t="s">
        <v>10</v>
      </c>
      <c r="B15" s="100"/>
      <c r="C15" s="20">
        <f>C16+C17+C18</f>
        <v>772577654</v>
      </c>
      <c r="D15" s="20">
        <f>D16+D17+D18</f>
        <v>557238000</v>
      </c>
      <c r="E15" s="20">
        <f>E16+E17+E18</f>
        <v>215339654</v>
      </c>
    </row>
    <row r="16" spans="1:5" s="19" customFormat="1" ht="12" customHeight="1">
      <c r="A16" s="21"/>
      <c r="B16" s="22" t="s">
        <v>11</v>
      </c>
      <c r="C16" s="20">
        <f>+C190</f>
        <v>264633481</v>
      </c>
      <c r="D16" s="20">
        <f>+D190</f>
        <v>191813000</v>
      </c>
      <c r="E16" s="20">
        <f>+E190</f>
        <v>72820481</v>
      </c>
    </row>
    <row r="17" spans="1:5" s="19" customFormat="1" ht="12" customHeight="1">
      <c r="A17" s="21"/>
      <c r="B17" s="22" t="s">
        <v>12</v>
      </c>
      <c r="C17" s="20">
        <f>+C189</f>
        <v>259520559</v>
      </c>
      <c r="D17" s="20">
        <f>+D189</f>
        <v>194278000</v>
      </c>
      <c r="E17" s="20">
        <f>+E189</f>
        <v>65242559</v>
      </c>
    </row>
    <row r="18" spans="1:5" s="19" customFormat="1" ht="12" customHeight="1">
      <c r="A18" s="24"/>
      <c r="B18" s="22" t="s">
        <v>13</v>
      </c>
      <c r="C18" s="20">
        <f>C191</f>
        <v>248423614</v>
      </c>
      <c r="D18" s="20">
        <f>D191</f>
        <v>171147000</v>
      </c>
      <c r="E18" s="20">
        <f>E191</f>
        <v>77276614</v>
      </c>
    </row>
    <row r="19" spans="1:5" s="19" customFormat="1" ht="12" customHeight="1">
      <c r="A19" s="101" t="s">
        <v>14</v>
      </c>
      <c r="B19" s="101"/>
      <c r="C19" s="26">
        <f>C181+C182+C183+C167+C184+C185+C172+C186+C175</f>
        <v>1572916530</v>
      </c>
      <c r="D19" s="26">
        <f>D181+D182+D183+D167+D184+D185+D172+D186+D175</f>
        <v>1040808000</v>
      </c>
      <c r="E19" s="26">
        <f>E181+E182+E183+E167+E184+E185+E172+E186+E175</f>
        <v>532108530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290</v>
      </c>
      <c r="B21" s="93"/>
      <c r="C21" s="18">
        <f>C22+C23+C24+C27+C30+C31</f>
        <v>12118010525</v>
      </c>
      <c r="D21" s="18">
        <f>D22+D23+D24+D27+D30+D31</f>
        <v>7738025168</v>
      </c>
      <c r="E21" s="18">
        <f>E22+E23+E24+E27+E30+E31</f>
        <v>4379985357</v>
      </c>
    </row>
    <row r="22" spans="1:5" s="19" customFormat="1" ht="12" customHeight="1">
      <c r="A22" s="100" t="s">
        <v>16</v>
      </c>
      <c r="B22" s="100"/>
      <c r="C22" s="20">
        <f>C123+C125+C126+C136+C137+C139+C141+C143+C144</f>
        <v>7870850010</v>
      </c>
      <c r="D22" s="20">
        <f>D123+D125+D126+D136+D137+D139+D141+D143+D144</f>
        <v>4862416425</v>
      </c>
      <c r="E22" s="20">
        <f>E123+E125+E126+E136+E137+E139+E141+E143+E144</f>
        <v>3008433585</v>
      </c>
    </row>
    <row r="23" spans="1:5" s="19" customFormat="1" ht="12" customHeight="1">
      <c r="A23" s="100" t="s">
        <v>17</v>
      </c>
      <c r="B23" s="100"/>
      <c r="C23" s="20">
        <f>C131</f>
        <v>1124611350</v>
      </c>
      <c r="D23" s="20">
        <f>D131</f>
        <v>752014999</v>
      </c>
      <c r="E23" s="20">
        <f>E131</f>
        <v>372596351</v>
      </c>
    </row>
    <row r="24" spans="1:5" s="19" customFormat="1" ht="12" customHeight="1">
      <c r="A24" s="100" t="s">
        <v>18</v>
      </c>
      <c r="B24" s="100"/>
      <c r="C24" s="20">
        <f>C25+C26</f>
        <v>1738197126</v>
      </c>
      <c r="D24" s="20">
        <f>D25+D26</f>
        <v>1138400004</v>
      </c>
      <c r="E24" s="20">
        <f>E25+E26</f>
        <v>599797122</v>
      </c>
    </row>
    <row r="25" spans="1:5" s="19" customFormat="1" ht="12" customHeight="1">
      <c r="A25" s="27"/>
      <c r="B25" s="22" t="s">
        <v>19</v>
      </c>
      <c r="C25" s="20">
        <f>C124+C128+C130+C138+C145+C149</f>
        <v>151163833</v>
      </c>
      <c r="D25" s="20">
        <f>D124+D128+D130+D138+D145+D149</f>
        <v>119956001</v>
      </c>
      <c r="E25" s="20">
        <f>E124+E128+E130+E138+E145+E149</f>
        <v>31207832</v>
      </c>
    </row>
    <row r="26" spans="1:5" s="19" customFormat="1" ht="12" customHeight="1">
      <c r="A26" s="24"/>
      <c r="B26" s="22" t="s">
        <v>20</v>
      </c>
      <c r="C26" s="20">
        <f>C129+C132+C135+C146</f>
        <v>1587033293</v>
      </c>
      <c r="D26" s="20">
        <f>D129+D132+D135+D146</f>
        <v>1018444003</v>
      </c>
      <c r="E26" s="20">
        <f>E129+E132+E135+E146</f>
        <v>568589290</v>
      </c>
    </row>
    <row r="27" spans="1:5" s="19" customFormat="1" ht="12" customHeight="1">
      <c r="A27" s="100" t="s">
        <v>21</v>
      </c>
      <c r="B27" s="100"/>
      <c r="C27" s="20">
        <f>C28+C29</f>
        <v>513143413</v>
      </c>
      <c r="D27" s="20">
        <f>D28+D29</f>
        <v>340581740</v>
      </c>
      <c r="E27" s="20">
        <f>E28+E29</f>
        <v>172561673</v>
      </c>
    </row>
    <row r="28" spans="1:5" s="19" customFormat="1" ht="12" customHeight="1">
      <c r="A28" s="27"/>
      <c r="B28" s="22" t="s">
        <v>22</v>
      </c>
      <c r="C28" s="20">
        <f>+C127</f>
        <v>162370621</v>
      </c>
      <c r="D28" s="20">
        <f>+D127</f>
        <v>132078740</v>
      </c>
      <c r="E28" s="20">
        <f>+E127</f>
        <v>30291881</v>
      </c>
    </row>
    <row r="29" spans="1:5" s="19" customFormat="1" ht="12" customHeight="1">
      <c r="A29" s="24"/>
      <c r="B29" s="22" t="s">
        <v>23</v>
      </c>
      <c r="C29" s="20">
        <f>C147</f>
        <v>350772792</v>
      </c>
      <c r="D29" s="20">
        <f>D147</f>
        <v>208503000</v>
      </c>
      <c r="E29" s="20">
        <f>E147</f>
        <v>142269792</v>
      </c>
    </row>
    <row r="30" spans="1:5" s="19" customFormat="1" ht="12" customHeight="1">
      <c r="A30" s="100" t="s">
        <v>24</v>
      </c>
      <c r="B30" s="100"/>
      <c r="C30" s="20">
        <f>C133+C134+C140+C142+C148</f>
        <v>113121716</v>
      </c>
      <c r="D30" s="20">
        <f>D133+D134+D140+D142+D148</f>
        <v>86839000</v>
      </c>
      <c r="E30" s="20">
        <f>E133+E134+E140+E142+E148</f>
        <v>26282716</v>
      </c>
    </row>
    <row r="31" spans="1:5" s="19" customFormat="1" ht="12" customHeight="1">
      <c r="A31" s="100" t="s">
        <v>291</v>
      </c>
      <c r="B31" s="100"/>
      <c r="C31" s="20">
        <f>C32+C33+C34</f>
        <v>758086910</v>
      </c>
      <c r="D31" s="20">
        <f>D32+D33+D34</f>
        <v>557773000</v>
      </c>
      <c r="E31" s="20">
        <f>E32+E33+E34</f>
        <v>200313910</v>
      </c>
    </row>
    <row r="32" spans="1:5" s="19" customFormat="1" ht="12" customHeight="1">
      <c r="A32" s="27"/>
      <c r="B32" s="22" t="s">
        <v>26</v>
      </c>
      <c r="C32" s="20">
        <f>C157</f>
        <v>74836977</v>
      </c>
      <c r="D32" s="20">
        <f>D157</f>
        <v>60677000</v>
      </c>
      <c r="E32" s="20">
        <f>E157</f>
        <v>14159977</v>
      </c>
    </row>
    <row r="33" spans="1:5" s="19" customFormat="1" ht="12" customHeight="1">
      <c r="A33" s="21"/>
      <c r="B33" s="22" t="s">
        <v>27</v>
      </c>
      <c r="C33" s="20">
        <f>C153+C154+C155+C158</f>
        <v>55858817</v>
      </c>
      <c r="D33" s="20">
        <f>D153+D154+D155+D158</f>
        <v>45312000</v>
      </c>
      <c r="E33" s="20">
        <f>E153+E154+E155+E158</f>
        <v>10546817</v>
      </c>
    </row>
    <row r="34" spans="1:5" s="19" customFormat="1" ht="12" customHeight="1">
      <c r="A34" s="21"/>
      <c r="B34" s="28" t="s">
        <v>292</v>
      </c>
      <c r="C34" s="26">
        <f>C152+C156+C159</f>
        <v>627391116</v>
      </c>
      <c r="D34" s="26">
        <f>D152+D156+D159</f>
        <v>451784000</v>
      </c>
      <c r="E34" s="26">
        <f>E152+E156+E159</f>
        <v>175607116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6674219820</v>
      </c>
      <c r="D36" s="18">
        <f>D37+D38</f>
        <v>4574419000</v>
      </c>
      <c r="E36" s="18">
        <f>E37+E38</f>
        <v>2099800820</v>
      </c>
    </row>
    <row r="37" spans="1:5" s="19" customFormat="1" ht="12" customHeight="1">
      <c r="A37" s="100" t="s">
        <v>30</v>
      </c>
      <c r="B37" s="100"/>
      <c r="C37" s="20">
        <f>C162+C163+C165+C166+C168+C171+C173+C174+C177+C178</f>
        <v>5748191762</v>
      </c>
      <c r="D37" s="20">
        <f>D162+D163+D165+D166+D168+D171+D173+D174+D177+D178</f>
        <v>3953082000</v>
      </c>
      <c r="E37" s="20">
        <f>E162+E163+E165+E166+E168+E171+E173+E174+E177+E178</f>
        <v>1795109762</v>
      </c>
    </row>
    <row r="38" spans="1:5" s="19" customFormat="1" ht="12" customHeight="1">
      <c r="A38" s="101" t="s">
        <v>31</v>
      </c>
      <c r="B38" s="101"/>
      <c r="C38" s="26">
        <f>+C164+C169+C176</f>
        <v>926028058</v>
      </c>
      <c r="D38" s="26">
        <f>+D164+D169+D176</f>
        <v>621337000</v>
      </c>
      <c r="E38" s="26">
        <f>+E164+E169+E176</f>
        <v>304691058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C41+C42+C45</f>
        <v>24752740719</v>
      </c>
      <c r="D40" s="18">
        <f>D41+D42+D45</f>
        <v>17137863000</v>
      </c>
      <c r="E40" s="18">
        <f>E41+E42+E45</f>
        <v>7614877719</v>
      </c>
    </row>
    <row r="41" spans="1:5" s="19" customFormat="1" ht="12" customHeight="1">
      <c r="A41" s="100" t="s">
        <v>33</v>
      </c>
      <c r="B41" s="100"/>
      <c r="C41" s="20">
        <f>C80+C81+C84+C85+C87+C89+C91+C92+C96+C98+C103+C104+C108+C111+C114+C116+C119+C120</f>
        <v>17721358578</v>
      </c>
      <c r="D41" s="20">
        <f>D80+D81+D84+D85+D87+D89+D91+D92+D96+D98+D103+D104+D108+D111+D114+D116+D119+D120</f>
        <v>12177922000</v>
      </c>
      <c r="E41" s="20">
        <f>E80+E81+E84+E85+E87+E89+E91+E92+E96+E98+E103+E104+E108+E111+E114+E116+E119+E120</f>
        <v>5543436578</v>
      </c>
    </row>
    <row r="42" spans="1:5" s="19" customFormat="1" ht="12" customHeight="1">
      <c r="A42" s="102" t="s">
        <v>34</v>
      </c>
      <c r="B42" s="102"/>
      <c r="C42" s="20">
        <f>C43+C44</f>
        <v>3440137704</v>
      </c>
      <c r="D42" s="20">
        <f>D43+D44</f>
        <v>2482519000</v>
      </c>
      <c r="E42" s="20">
        <f>E43+E44</f>
        <v>957618704</v>
      </c>
    </row>
    <row r="43" spans="1:5" s="19" customFormat="1" ht="12" customHeight="1">
      <c r="A43" s="28"/>
      <c r="B43" s="22" t="s">
        <v>35</v>
      </c>
      <c r="C43" s="20">
        <f>C74+C101+C90+C170+C94+C99+C117</f>
        <v>2285326961</v>
      </c>
      <c r="D43" s="20">
        <f>D74+D101+D90+D170+D94+D99+D117</f>
        <v>1674191000</v>
      </c>
      <c r="E43" s="20">
        <f>E74+E101+E90+E170+E94+E99+E117</f>
        <v>611135961</v>
      </c>
    </row>
    <row r="44" spans="1:5" s="19" customFormat="1" ht="12" customHeight="1">
      <c r="A44" s="28"/>
      <c r="B44" s="22" t="s">
        <v>36</v>
      </c>
      <c r="C44" s="20">
        <f>C82+C107+C109</f>
        <v>1154810743</v>
      </c>
      <c r="D44" s="20">
        <f>D82+D107+D109</f>
        <v>808328000</v>
      </c>
      <c r="E44" s="20">
        <f>E82+E107+E109</f>
        <v>346482743</v>
      </c>
    </row>
    <row r="45" spans="1:5" s="19" customFormat="1" ht="12" customHeight="1">
      <c r="A45" s="100" t="s">
        <v>38</v>
      </c>
      <c r="B45" s="100"/>
      <c r="C45" s="20">
        <f>C46+C47+C48</f>
        <v>3591244437</v>
      </c>
      <c r="D45" s="20">
        <f>D46+D47+D48</f>
        <v>2477422000</v>
      </c>
      <c r="E45" s="20">
        <f>E46+E47+E48</f>
        <v>1113822437</v>
      </c>
    </row>
    <row r="46" spans="1:5" s="19" customFormat="1" ht="12" customHeight="1">
      <c r="A46" s="28"/>
      <c r="B46" s="22" t="s">
        <v>39</v>
      </c>
      <c r="C46" s="20">
        <f>+C70+C71+C79+C100</f>
        <v>361962497</v>
      </c>
      <c r="D46" s="20">
        <f>+D70+D71+D79+D100</f>
        <v>274370000</v>
      </c>
      <c r="E46" s="20">
        <f>+E70+E71+E79+E100</f>
        <v>87592497</v>
      </c>
    </row>
    <row r="47" spans="1:5" s="19" customFormat="1" ht="12" customHeight="1">
      <c r="A47" s="28"/>
      <c r="B47" s="22" t="s">
        <v>40</v>
      </c>
      <c r="C47" s="20">
        <f>C73+C75+C86+C88+C102+C106+C112+C115</f>
        <v>831718028</v>
      </c>
      <c r="D47" s="20">
        <f>D73+D75+D86+D88+D102+D106+D112+D115</f>
        <v>626643000</v>
      </c>
      <c r="E47" s="20">
        <f>E73+E75+E86+E88+E102+E106+E112+E115</f>
        <v>205075028</v>
      </c>
    </row>
    <row r="48" spans="1:5" s="19" customFormat="1" ht="12" customHeight="1">
      <c r="A48" s="28"/>
      <c r="B48" s="28" t="s">
        <v>41</v>
      </c>
      <c r="C48" s="26">
        <f>C69+C76+C83+C93+C105+C110+C118</f>
        <v>2397563912</v>
      </c>
      <c r="D48" s="26">
        <f>D69+D76+D83+D93+D105+D110+D118</f>
        <v>1576409000</v>
      </c>
      <c r="E48" s="26">
        <f>E69+E76+E83+E93+E105+E110+E118</f>
        <v>821154912</v>
      </c>
    </row>
    <row r="49" spans="1:5" s="19" customFormat="1" ht="12" customHeight="1">
      <c r="A49" s="23"/>
      <c r="B49" s="23"/>
      <c r="C49" s="23"/>
      <c r="D49" s="23"/>
      <c r="E49" s="23"/>
    </row>
    <row r="50" spans="1:5" s="17" customFormat="1" ht="12" customHeight="1">
      <c r="A50" s="93" t="s">
        <v>42</v>
      </c>
      <c r="B50" s="93"/>
      <c r="C50" s="18">
        <f>C51+C52+C53</f>
        <v>7860189494</v>
      </c>
      <c r="D50" s="18">
        <f>D51+D52+D53</f>
        <v>5615152635</v>
      </c>
      <c r="E50" s="18">
        <f>E51+E52+E53</f>
        <v>2245036859</v>
      </c>
    </row>
    <row r="51" spans="1:5" s="19" customFormat="1" ht="12" customHeight="1">
      <c r="A51" s="100" t="s">
        <v>43</v>
      </c>
      <c r="B51" s="100"/>
      <c r="C51" s="20">
        <f>C56+C59+C62+C66</f>
        <v>2490613761</v>
      </c>
      <c r="D51" s="20">
        <f>D56+D59+D62+D66</f>
        <v>1791385135</v>
      </c>
      <c r="E51" s="20">
        <f>E56+E59+E62+E66</f>
        <v>699228626</v>
      </c>
    </row>
    <row r="52" spans="1:5" s="19" customFormat="1" ht="12" customHeight="1">
      <c r="A52" s="100" t="s">
        <v>44</v>
      </c>
      <c r="B52" s="100"/>
      <c r="C52" s="20">
        <f>C72+C77+C78+C60+C61+C95+C97+C63+C64+C113+C65</f>
        <v>4853260530</v>
      </c>
      <c r="D52" s="20">
        <f>D72+D77+D78+D60+D61+D95+D97+D63+D64+D113+D65</f>
        <v>3446925500</v>
      </c>
      <c r="E52" s="20">
        <f>E72+E77+E78+E60+E61+E95+E97+E63+E64+E113+E65</f>
        <v>1406335030</v>
      </c>
    </row>
    <row r="53" spans="1:5" s="19" customFormat="1" ht="12" customHeight="1">
      <c r="A53" s="101" t="s">
        <v>45</v>
      </c>
      <c r="B53" s="101"/>
      <c r="C53" s="26">
        <f>C58+C57</f>
        <v>516315203</v>
      </c>
      <c r="D53" s="26">
        <f>D58+D57</f>
        <v>376842000</v>
      </c>
      <c r="E53" s="26">
        <f>E58+E57</f>
        <v>139473203</v>
      </c>
    </row>
    <row r="54" spans="1:5" s="19" customFormat="1" ht="12" customHeight="1">
      <c r="A54" s="23"/>
      <c r="B54" s="29"/>
      <c r="C54" s="30"/>
      <c r="D54" s="30"/>
      <c r="E54" s="30"/>
    </row>
    <row r="55" spans="1:5" s="19" customFormat="1" ht="12" customHeight="1">
      <c r="A55" s="103" t="s">
        <v>46</v>
      </c>
      <c r="B55" s="103"/>
      <c r="C55" s="16">
        <f>SUM(C56:C66)</f>
        <v>7057476680</v>
      </c>
      <c r="D55" s="16">
        <f>SUM(D56:D66)</f>
        <v>5055603635</v>
      </c>
      <c r="E55" s="16">
        <f>SUM(E56:E66)</f>
        <v>2001873045</v>
      </c>
    </row>
    <row r="56" spans="1:5" s="19" customFormat="1" ht="12" customHeight="1">
      <c r="A56" s="100" t="s">
        <v>47</v>
      </c>
      <c r="B56" s="100"/>
      <c r="C56" s="20">
        <v>532054860</v>
      </c>
      <c r="D56" s="20">
        <v>362073000</v>
      </c>
      <c r="E56" s="20">
        <v>169981860</v>
      </c>
    </row>
    <row r="57" spans="1:5" s="19" customFormat="1" ht="12" customHeight="1">
      <c r="A57" s="100" t="s">
        <v>49</v>
      </c>
      <c r="B57" s="100"/>
      <c r="C57" s="20">
        <v>224221765</v>
      </c>
      <c r="D57" s="20">
        <v>166556000</v>
      </c>
      <c r="E57" s="20">
        <v>57665765</v>
      </c>
    </row>
    <row r="58" spans="1:5" s="19" customFormat="1" ht="12" customHeight="1">
      <c r="A58" s="100" t="s">
        <v>50</v>
      </c>
      <c r="B58" s="100"/>
      <c r="C58" s="20">
        <v>292093438</v>
      </c>
      <c r="D58" s="20">
        <v>210286000</v>
      </c>
      <c r="E58" s="20">
        <v>81807438</v>
      </c>
    </row>
    <row r="59" spans="1:5" s="19" customFormat="1" ht="12" customHeight="1">
      <c r="A59" s="100" t="s">
        <v>51</v>
      </c>
      <c r="B59" s="100"/>
      <c r="C59" s="20">
        <v>1052477269</v>
      </c>
      <c r="D59" s="20">
        <v>783712135</v>
      </c>
      <c r="E59" s="20">
        <v>268765134</v>
      </c>
    </row>
    <row r="60" spans="1:5" s="19" customFormat="1" ht="12" customHeight="1">
      <c r="A60" s="100" t="s">
        <v>52</v>
      </c>
      <c r="B60" s="100"/>
      <c r="C60" s="20">
        <v>317427831</v>
      </c>
      <c r="D60" s="20">
        <v>230521000</v>
      </c>
      <c r="E60" s="20">
        <v>86906831</v>
      </c>
    </row>
    <row r="61" spans="1:5" s="19" customFormat="1" ht="12" customHeight="1">
      <c r="A61" s="100" t="s">
        <v>54</v>
      </c>
      <c r="B61" s="100"/>
      <c r="C61" s="20">
        <v>2245326946</v>
      </c>
      <c r="D61" s="20">
        <v>1649439500</v>
      </c>
      <c r="E61" s="20">
        <v>595887446</v>
      </c>
    </row>
    <row r="62" spans="1:5" s="19" customFormat="1" ht="12" customHeight="1">
      <c r="A62" s="100" t="s">
        <v>56</v>
      </c>
      <c r="B62" s="100"/>
      <c r="C62" s="20">
        <v>550873921</v>
      </c>
      <c r="D62" s="20">
        <v>395125000</v>
      </c>
      <c r="E62" s="20">
        <v>155748921</v>
      </c>
    </row>
    <row r="63" spans="1:5" s="19" customFormat="1" ht="12" customHeight="1">
      <c r="A63" s="100" t="s">
        <v>57</v>
      </c>
      <c r="B63" s="100"/>
      <c r="C63" s="20">
        <v>336839202</v>
      </c>
      <c r="D63" s="20">
        <v>217114000</v>
      </c>
      <c r="E63" s="20">
        <v>119725202</v>
      </c>
    </row>
    <row r="64" spans="1:5" s="19" customFormat="1" ht="12" customHeight="1">
      <c r="A64" s="100" t="s">
        <v>58</v>
      </c>
      <c r="B64" s="100"/>
      <c r="C64" s="20">
        <v>361966377</v>
      </c>
      <c r="D64" s="20">
        <v>248742000</v>
      </c>
      <c r="E64" s="20">
        <v>113224377</v>
      </c>
    </row>
    <row r="65" spans="1:5" s="19" customFormat="1" ht="12" customHeight="1">
      <c r="A65" s="100" t="s">
        <v>59</v>
      </c>
      <c r="B65" s="100"/>
      <c r="C65" s="20">
        <v>788987360</v>
      </c>
      <c r="D65" s="20">
        <v>541560000</v>
      </c>
      <c r="E65" s="20">
        <v>247427360</v>
      </c>
    </row>
    <row r="66" spans="1:5" s="19" customFormat="1" ht="12" customHeight="1">
      <c r="A66" s="101" t="s">
        <v>60</v>
      </c>
      <c r="B66" s="101"/>
      <c r="C66" s="26">
        <v>355207711</v>
      </c>
      <c r="D66" s="26">
        <v>250475000</v>
      </c>
      <c r="E66" s="26">
        <v>104732711</v>
      </c>
    </row>
    <row r="67" spans="1:5" s="19" customFormat="1" ht="12" customHeight="1">
      <c r="A67" s="23"/>
      <c r="B67" s="23"/>
      <c r="C67" s="23"/>
      <c r="D67" s="23"/>
      <c r="E67" s="23"/>
    </row>
    <row r="68" spans="1:5" s="19" customFormat="1" ht="12" customHeight="1">
      <c r="A68" s="93" t="s">
        <v>61</v>
      </c>
      <c r="B68" s="93"/>
      <c r="C68" s="18">
        <f>SUM(C69:C120)</f>
        <v>25518805064</v>
      </c>
      <c r="D68" s="18">
        <f>SUM(D69:D120)</f>
        <v>17668306000</v>
      </c>
      <c r="E68" s="18">
        <f>SUM(E69:E120)</f>
        <v>7850499064</v>
      </c>
    </row>
    <row r="69" spans="1:5" s="19" customFormat="1" ht="12" customHeight="1">
      <c r="A69" s="100" t="s">
        <v>62</v>
      </c>
      <c r="B69" s="100"/>
      <c r="C69" s="20">
        <v>634992019</v>
      </c>
      <c r="D69" s="20">
        <v>413652000</v>
      </c>
      <c r="E69" s="20">
        <v>221340019</v>
      </c>
    </row>
    <row r="70" spans="1:5" s="19" customFormat="1" ht="12" customHeight="1">
      <c r="A70" s="100" t="s">
        <v>63</v>
      </c>
      <c r="B70" s="100"/>
      <c r="C70" s="20">
        <v>162889758</v>
      </c>
      <c r="D70" s="20">
        <v>128303000</v>
      </c>
      <c r="E70" s="20">
        <v>34586758</v>
      </c>
    </row>
    <row r="71" spans="1:5" s="19" customFormat="1" ht="12" customHeight="1">
      <c r="A71" s="100" t="s">
        <v>64</v>
      </c>
      <c r="B71" s="100"/>
      <c r="C71" s="20">
        <v>41574284</v>
      </c>
      <c r="D71" s="20">
        <v>30735000</v>
      </c>
      <c r="E71" s="20">
        <v>10839284</v>
      </c>
    </row>
    <row r="72" spans="1:5" s="19" customFormat="1" ht="12" customHeight="1">
      <c r="A72" s="100" t="s">
        <v>65</v>
      </c>
      <c r="B72" s="100"/>
      <c r="C72" s="20">
        <v>111553695</v>
      </c>
      <c r="D72" s="20">
        <v>86039000</v>
      </c>
      <c r="E72" s="20">
        <v>25514695</v>
      </c>
    </row>
    <row r="73" spans="1:5" s="19" customFormat="1" ht="12" customHeight="1">
      <c r="A73" s="100" t="s">
        <v>66</v>
      </c>
      <c r="B73" s="100"/>
      <c r="C73" s="20">
        <v>51448200</v>
      </c>
      <c r="D73" s="20">
        <v>40232000</v>
      </c>
      <c r="E73" s="20">
        <v>11216200</v>
      </c>
    </row>
    <row r="74" spans="1:5" s="19" customFormat="1" ht="12" customHeight="1">
      <c r="A74" s="100" t="s">
        <v>67</v>
      </c>
      <c r="B74" s="100"/>
      <c r="C74" s="20">
        <v>274213263</v>
      </c>
      <c r="D74" s="20">
        <v>190716000</v>
      </c>
      <c r="E74" s="20">
        <v>83497263</v>
      </c>
    </row>
    <row r="75" spans="1:5" s="19" customFormat="1" ht="12" customHeight="1">
      <c r="A75" s="100" t="s">
        <v>68</v>
      </c>
      <c r="B75" s="100"/>
      <c r="C75" s="20">
        <v>70174925</v>
      </c>
      <c r="D75" s="20">
        <v>57837000</v>
      </c>
      <c r="E75" s="20">
        <v>12337925</v>
      </c>
    </row>
    <row r="76" spans="1:5" s="19" customFormat="1" ht="12" customHeight="1">
      <c r="A76" s="100" t="s">
        <v>69</v>
      </c>
      <c r="B76" s="100"/>
      <c r="C76" s="20">
        <v>603424013</v>
      </c>
      <c r="D76" s="20">
        <v>421363000</v>
      </c>
      <c r="E76" s="20">
        <v>182061013</v>
      </c>
    </row>
    <row r="77" spans="1:5" s="19" customFormat="1" ht="12" customHeight="1">
      <c r="A77" s="100" t="s">
        <v>71</v>
      </c>
      <c r="B77" s="100"/>
      <c r="C77" s="20">
        <v>182985776</v>
      </c>
      <c r="D77" s="20">
        <v>120645000</v>
      </c>
      <c r="E77" s="20">
        <v>62340776</v>
      </c>
    </row>
    <row r="78" spans="1:5" s="19" customFormat="1" ht="12" customHeight="1">
      <c r="A78" s="100" t="s">
        <v>73</v>
      </c>
      <c r="B78" s="100"/>
      <c r="C78" s="20">
        <v>108331850</v>
      </c>
      <c r="D78" s="20">
        <v>81291000</v>
      </c>
      <c r="E78" s="20">
        <v>27040850</v>
      </c>
    </row>
    <row r="79" spans="1:5" s="19" customFormat="1" ht="12" customHeight="1">
      <c r="A79" s="100" t="s">
        <v>74</v>
      </c>
      <c r="B79" s="100"/>
      <c r="C79" s="20">
        <v>128450743</v>
      </c>
      <c r="D79" s="20">
        <v>90090000</v>
      </c>
      <c r="E79" s="20">
        <v>38360743</v>
      </c>
    </row>
    <row r="80" spans="1:5" s="19" customFormat="1" ht="12" customHeight="1">
      <c r="A80" s="100" t="s">
        <v>75</v>
      </c>
      <c r="B80" s="100"/>
      <c r="C80" s="20">
        <v>219628291</v>
      </c>
      <c r="D80" s="20">
        <v>151627000</v>
      </c>
      <c r="E80" s="20">
        <v>68001291</v>
      </c>
    </row>
    <row r="81" spans="1:5" s="19" customFormat="1" ht="12" customHeight="1">
      <c r="A81" s="100" t="s">
        <v>78</v>
      </c>
      <c r="B81" s="100"/>
      <c r="C81" s="20">
        <v>254701722</v>
      </c>
      <c r="D81" s="20">
        <v>162938000</v>
      </c>
      <c r="E81" s="20">
        <v>91763722</v>
      </c>
    </row>
    <row r="82" spans="1:5" s="19" customFormat="1" ht="12" customHeight="1">
      <c r="A82" s="100" t="s">
        <v>301</v>
      </c>
      <c r="B82" s="100"/>
      <c r="C82" s="20">
        <v>732057908</v>
      </c>
      <c r="D82" s="20">
        <v>523520000</v>
      </c>
      <c r="E82" s="20">
        <v>208537908</v>
      </c>
    </row>
    <row r="83" spans="1:5" s="19" customFormat="1" ht="12" customHeight="1">
      <c r="A83" s="100" t="s">
        <v>302</v>
      </c>
      <c r="B83" s="100"/>
      <c r="C83" s="20">
        <v>620433202</v>
      </c>
      <c r="D83" s="20">
        <v>401482000</v>
      </c>
      <c r="E83" s="20">
        <v>218951202</v>
      </c>
    </row>
    <row r="84" spans="1:5" s="19" customFormat="1" ht="12" customHeight="1">
      <c r="A84" s="100" t="s">
        <v>85</v>
      </c>
      <c r="B84" s="100"/>
      <c r="C84" s="20">
        <v>1090555990</v>
      </c>
      <c r="D84" s="20">
        <v>664452000</v>
      </c>
      <c r="E84" s="20">
        <v>426103990</v>
      </c>
    </row>
    <row r="85" spans="1:5" s="19" customFormat="1" ht="12" customHeight="1">
      <c r="A85" s="100" t="s">
        <v>86</v>
      </c>
      <c r="B85" s="100"/>
      <c r="C85" s="20">
        <v>353867580</v>
      </c>
      <c r="D85" s="20">
        <v>221774000</v>
      </c>
      <c r="E85" s="20">
        <v>132093580</v>
      </c>
    </row>
    <row r="86" spans="1:5" s="19" customFormat="1" ht="12" customHeight="1">
      <c r="A86" s="100" t="s">
        <v>87</v>
      </c>
      <c r="B86" s="100"/>
      <c r="C86" s="20">
        <v>134037466</v>
      </c>
      <c r="D86" s="20">
        <v>106144000</v>
      </c>
      <c r="E86" s="20">
        <v>27893466</v>
      </c>
    </row>
    <row r="87" spans="1:5" s="19" customFormat="1" ht="12" customHeight="1">
      <c r="A87" s="100" t="s">
        <v>88</v>
      </c>
      <c r="B87" s="100"/>
      <c r="C87" s="20">
        <v>210649573</v>
      </c>
      <c r="D87" s="20">
        <v>125790000</v>
      </c>
      <c r="E87" s="20">
        <v>84859573</v>
      </c>
    </row>
    <row r="88" spans="1:5" s="19" customFormat="1" ht="12" customHeight="1">
      <c r="A88" s="100" t="s">
        <v>89</v>
      </c>
      <c r="B88" s="100"/>
      <c r="C88" s="20">
        <v>55624418</v>
      </c>
      <c r="D88" s="20">
        <v>44659000</v>
      </c>
      <c r="E88" s="20">
        <v>10965418</v>
      </c>
    </row>
    <row r="89" spans="1:5" s="19" customFormat="1" ht="12" customHeight="1">
      <c r="A89" s="100" t="s">
        <v>90</v>
      </c>
      <c r="B89" s="100"/>
      <c r="C89" s="20">
        <v>151117777</v>
      </c>
      <c r="D89" s="20">
        <v>117221000</v>
      </c>
      <c r="E89" s="20">
        <v>33896777</v>
      </c>
    </row>
    <row r="90" spans="1:5" s="19" customFormat="1" ht="12" customHeight="1">
      <c r="A90" s="100" t="s">
        <v>91</v>
      </c>
      <c r="B90" s="100"/>
      <c r="C90" s="20">
        <v>192664197</v>
      </c>
      <c r="D90" s="20">
        <v>139086000</v>
      </c>
      <c r="E90" s="20">
        <v>53578197</v>
      </c>
    </row>
    <row r="91" spans="1:5" s="19" customFormat="1" ht="12" customHeight="1">
      <c r="A91" s="100" t="s">
        <v>92</v>
      </c>
      <c r="B91" s="100"/>
      <c r="C91" s="20">
        <v>262294857</v>
      </c>
      <c r="D91" s="20">
        <v>184550000</v>
      </c>
      <c r="E91" s="20">
        <v>77744857</v>
      </c>
    </row>
    <row r="92" spans="1:5" s="19" customFormat="1" ht="12" customHeight="1">
      <c r="A92" s="100" t="s">
        <v>93</v>
      </c>
      <c r="B92" s="100"/>
      <c r="C92" s="20">
        <v>11760314014</v>
      </c>
      <c r="D92" s="20">
        <v>8107207000</v>
      </c>
      <c r="E92" s="20">
        <v>3653107014</v>
      </c>
    </row>
    <row r="93" spans="1:5" s="19" customFormat="1" ht="12" customHeight="1">
      <c r="A93" s="100" t="s">
        <v>94</v>
      </c>
      <c r="B93" s="100"/>
      <c r="C93" s="20">
        <v>282329328</v>
      </c>
      <c r="D93" s="20">
        <v>155410000</v>
      </c>
      <c r="E93" s="20">
        <v>126919328</v>
      </c>
    </row>
    <row r="94" spans="1:5" s="19" customFormat="1" ht="12" customHeight="1">
      <c r="A94" s="100" t="s">
        <v>95</v>
      </c>
      <c r="B94" s="100"/>
      <c r="C94" s="20">
        <v>542396213</v>
      </c>
      <c r="D94" s="20">
        <v>415128000</v>
      </c>
      <c r="E94" s="20">
        <v>127268213</v>
      </c>
    </row>
    <row r="95" spans="1:5" s="19" customFormat="1" ht="12" customHeight="1">
      <c r="A95" s="100" t="s">
        <v>96</v>
      </c>
      <c r="B95" s="100"/>
      <c r="C95" s="20">
        <v>101857112</v>
      </c>
      <c r="D95" s="20">
        <v>67672000</v>
      </c>
      <c r="E95" s="20">
        <v>34185112</v>
      </c>
    </row>
    <row r="96" spans="1:5" s="19" customFormat="1" ht="12" customHeight="1">
      <c r="A96" s="100" t="s">
        <v>97</v>
      </c>
      <c r="B96" s="100"/>
      <c r="C96" s="20">
        <v>644618006</v>
      </c>
      <c r="D96" s="20">
        <v>510471000</v>
      </c>
      <c r="E96" s="20">
        <v>134147006</v>
      </c>
    </row>
    <row r="97" spans="1:5" s="19" customFormat="1" ht="12" customHeight="1">
      <c r="A97" s="100" t="s">
        <v>98</v>
      </c>
      <c r="B97" s="100"/>
      <c r="C97" s="20">
        <v>175987702</v>
      </c>
      <c r="D97" s="20">
        <v>123366000</v>
      </c>
      <c r="E97" s="20">
        <v>52621702</v>
      </c>
    </row>
    <row r="98" spans="1:5" s="19" customFormat="1" ht="12" customHeight="1">
      <c r="A98" s="100" t="s">
        <v>99</v>
      </c>
      <c r="B98" s="100"/>
      <c r="C98" s="20">
        <v>231308795</v>
      </c>
      <c r="D98" s="20">
        <v>169006000</v>
      </c>
      <c r="E98" s="20">
        <v>62302795</v>
      </c>
    </row>
    <row r="99" spans="1:5" s="19" customFormat="1" ht="12" customHeight="1">
      <c r="A99" s="100" t="s">
        <v>100</v>
      </c>
      <c r="B99" s="100"/>
      <c r="C99" s="20">
        <v>306482517</v>
      </c>
      <c r="D99" s="20">
        <v>223893000</v>
      </c>
      <c r="E99" s="20">
        <v>82589517</v>
      </c>
    </row>
    <row r="100" spans="1:5" s="19" customFormat="1" ht="12" customHeight="1">
      <c r="A100" s="100" t="s">
        <v>101</v>
      </c>
      <c r="B100" s="100"/>
      <c r="C100" s="20">
        <v>29047712</v>
      </c>
      <c r="D100" s="20">
        <v>25242000</v>
      </c>
      <c r="E100" s="20">
        <v>3805712</v>
      </c>
    </row>
    <row r="101" spans="1:5" s="19" customFormat="1" ht="12" customHeight="1">
      <c r="A101" s="100" t="s">
        <v>282</v>
      </c>
      <c r="B101" s="100"/>
      <c r="C101" s="20">
        <v>544281217</v>
      </c>
      <c r="D101" s="20">
        <v>397135000</v>
      </c>
      <c r="E101" s="20">
        <v>147146217</v>
      </c>
    </row>
    <row r="102" spans="1:5" s="19" customFormat="1" ht="12" customHeight="1">
      <c r="A102" s="100" t="s">
        <v>102</v>
      </c>
      <c r="B102" s="100"/>
      <c r="C102" s="20">
        <v>125966059</v>
      </c>
      <c r="D102" s="20">
        <v>88500000</v>
      </c>
      <c r="E102" s="20">
        <v>37466059</v>
      </c>
    </row>
    <row r="103" spans="1:5" s="19" customFormat="1" ht="12" customHeight="1">
      <c r="A103" s="100" t="s">
        <v>103</v>
      </c>
      <c r="B103" s="100"/>
      <c r="C103" s="20">
        <v>269957591</v>
      </c>
      <c r="D103" s="20">
        <v>173865000</v>
      </c>
      <c r="E103" s="20">
        <v>96092591</v>
      </c>
    </row>
    <row r="104" spans="1:5" s="19" customFormat="1" ht="12" customHeight="1">
      <c r="A104" s="100" t="s">
        <v>104</v>
      </c>
      <c r="B104" s="100"/>
      <c r="C104" s="20">
        <v>200035656</v>
      </c>
      <c r="D104" s="20">
        <v>110151000</v>
      </c>
      <c r="E104" s="20">
        <v>89884656</v>
      </c>
    </row>
    <row r="105" spans="1:5" s="19" customFormat="1" ht="12" customHeight="1">
      <c r="A105" s="100" t="s">
        <v>105</v>
      </c>
      <c r="B105" s="100"/>
      <c r="C105" s="20">
        <v>46327464</v>
      </c>
      <c r="D105" s="20">
        <v>33037000</v>
      </c>
      <c r="E105" s="20">
        <v>13290464</v>
      </c>
    </row>
    <row r="106" spans="1:5" s="19" customFormat="1" ht="12" customHeight="1">
      <c r="A106" s="100" t="s">
        <v>106</v>
      </c>
      <c r="B106" s="100"/>
      <c r="C106" s="20">
        <v>109609781</v>
      </c>
      <c r="D106" s="20">
        <v>90118000</v>
      </c>
      <c r="E106" s="20">
        <v>19491781</v>
      </c>
    </row>
    <row r="107" spans="1:5" s="19" customFormat="1" ht="12" customHeight="1">
      <c r="A107" s="100" t="s">
        <v>107</v>
      </c>
      <c r="B107" s="100"/>
      <c r="C107" s="20">
        <v>211948595</v>
      </c>
      <c r="D107" s="20">
        <v>137636000</v>
      </c>
      <c r="E107" s="20">
        <v>74312595</v>
      </c>
    </row>
    <row r="108" spans="1:5" s="19" customFormat="1" ht="12" customHeight="1">
      <c r="A108" s="100" t="s">
        <v>108</v>
      </c>
      <c r="B108" s="100"/>
      <c r="C108" s="20">
        <v>719338346</v>
      </c>
      <c r="D108" s="20">
        <v>577297000</v>
      </c>
      <c r="E108" s="20">
        <v>142041346</v>
      </c>
    </row>
    <row r="109" spans="1:5" s="19" customFormat="1" ht="12" customHeight="1">
      <c r="A109" s="100" t="s">
        <v>109</v>
      </c>
      <c r="B109" s="100"/>
      <c r="C109" s="20">
        <v>210804240</v>
      </c>
      <c r="D109" s="20">
        <v>147172000</v>
      </c>
      <c r="E109" s="20">
        <v>63632240</v>
      </c>
    </row>
    <row r="110" spans="1:5" s="19" customFormat="1" ht="12" customHeight="1">
      <c r="A110" s="100" t="s">
        <v>110</v>
      </c>
      <c r="B110" s="100"/>
      <c r="C110" s="20">
        <v>110957162</v>
      </c>
      <c r="D110" s="20">
        <v>83241000</v>
      </c>
      <c r="E110" s="20">
        <v>27716162</v>
      </c>
    </row>
    <row r="111" spans="1:5" s="19" customFormat="1" ht="12" customHeight="1">
      <c r="A111" s="100" t="s">
        <v>111</v>
      </c>
      <c r="B111" s="100"/>
      <c r="C111" s="20">
        <v>331465659</v>
      </c>
      <c r="D111" s="20">
        <v>213873000</v>
      </c>
      <c r="E111" s="20">
        <v>117592659</v>
      </c>
    </row>
    <row r="112" spans="1:5" s="19" customFormat="1" ht="12" customHeight="1">
      <c r="A112" s="100" t="s">
        <v>112</v>
      </c>
      <c r="B112" s="100"/>
      <c r="C112" s="20">
        <v>196656443</v>
      </c>
      <c r="D112" s="20">
        <v>132524000</v>
      </c>
      <c r="E112" s="20">
        <v>64132443</v>
      </c>
    </row>
    <row r="113" spans="1:5" s="19" customFormat="1" ht="12" customHeight="1">
      <c r="A113" s="100" t="s">
        <v>114</v>
      </c>
      <c r="B113" s="100"/>
      <c r="C113" s="20">
        <v>121996679</v>
      </c>
      <c r="D113" s="20">
        <v>80536000</v>
      </c>
      <c r="E113" s="20">
        <v>41460679</v>
      </c>
    </row>
    <row r="114" spans="1:5" s="19" customFormat="1" ht="12" customHeight="1">
      <c r="A114" s="100" t="s">
        <v>115</v>
      </c>
      <c r="B114" s="100"/>
      <c r="C114" s="20">
        <v>283983222</v>
      </c>
      <c r="D114" s="20">
        <v>189192000</v>
      </c>
      <c r="E114" s="20">
        <v>94791222</v>
      </c>
    </row>
    <row r="115" spans="1:5" s="19" customFormat="1" ht="12" customHeight="1">
      <c r="A115" s="100" t="s">
        <v>116</v>
      </c>
      <c r="B115" s="100"/>
      <c r="C115" s="20">
        <v>88200736</v>
      </c>
      <c r="D115" s="20">
        <v>66629000</v>
      </c>
      <c r="E115" s="20">
        <v>21571736</v>
      </c>
    </row>
    <row r="116" spans="1:5" s="19" customFormat="1" ht="12" customHeight="1">
      <c r="A116" s="100" t="s">
        <v>119</v>
      </c>
      <c r="B116" s="100"/>
      <c r="C116" s="20">
        <v>316613162</v>
      </c>
      <c r="D116" s="20">
        <v>216846000</v>
      </c>
      <c r="E116" s="20">
        <v>99767162</v>
      </c>
    </row>
    <row r="117" spans="1:5" s="19" customFormat="1" ht="12" customHeight="1">
      <c r="A117" s="100" t="s">
        <v>120</v>
      </c>
      <c r="B117" s="100"/>
      <c r="C117" s="20">
        <v>388641085</v>
      </c>
      <c r="D117" s="20">
        <v>279127000</v>
      </c>
      <c r="E117" s="20">
        <v>109514085</v>
      </c>
    </row>
    <row r="118" spans="1:5" s="19" customFormat="1" ht="12" customHeight="1">
      <c r="A118" s="100" t="s">
        <v>122</v>
      </c>
      <c r="B118" s="100"/>
      <c r="C118" s="20">
        <v>99100724</v>
      </c>
      <c r="D118" s="20">
        <v>68224000</v>
      </c>
      <c r="E118" s="20">
        <v>30876724</v>
      </c>
    </row>
    <row r="119" spans="1:5" s="19" customFormat="1" ht="12" customHeight="1">
      <c r="A119" s="100" t="s">
        <v>123</v>
      </c>
      <c r="B119" s="100"/>
      <c r="C119" s="20">
        <v>258693944</v>
      </c>
      <c r="D119" s="20">
        <v>171458000</v>
      </c>
      <c r="E119" s="20">
        <v>87235944</v>
      </c>
    </row>
    <row r="120" spans="1:5" s="19" customFormat="1" ht="12" customHeight="1">
      <c r="A120" s="105" t="s">
        <v>124</v>
      </c>
      <c r="B120" s="105"/>
      <c r="C120" s="26">
        <v>162214393</v>
      </c>
      <c r="D120" s="26">
        <v>110204000</v>
      </c>
      <c r="E120" s="26">
        <v>52010393</v>
      </c>
    </row>
    <row r="121" spans="1:5" s="19" customFormat="1" ht="12" customHeight="1">
      <c r="A121" s="23"/>
      <c r="B121" s="23"/>
      <c r="C121" s="23"/>
      <c r="D121" s="23"/>
      <c r="E121" s="23"/>
    </row>
    <row r="122" spans="1:5" s="19" customFormat="1" ht="12" customHeight="1">
      <c r="A122" s="93" t="s">
        <v>125</v>
      </c>
      <c r="B122" s="93"/>
      <c r="C122" s="18">
        <f>SUM(C123:C149)</f>
        <v>11359923615</v>
      </c>
      <c r="D122" s="18">
        <f>SUM(D123:D149)</f>
        <v>7180252168</v>
      </c>
      <c r="E122" s="18">
        <f>SUM(E123:E149)</f>
        <v>4179671447</v>
      </c>
    </row>
    <row r="123" spans="1:5" s="19" customFormat="1" ht="12" customHeight="1">
      <c r="A123" s="100" t="s">
        <v>126</v>
      </c>
      <c r="B123" s="100"/>
      <c r="C123" s="20">
        <v>1652294575</v>
      </c>
      <c r="D123" s="20">
        <v>910810000</v>
      </c>
      <c r="E123" s="20">
        <v>741484575</v>
      </c>
    </row>
    <row r="124" spans="1:5" s="19" customFormat="1" ht="12" customHeight="1">
      <c r="A124" s="100" t="s">
        <v>127</v>
      </c>
      <c r="B124" s="100"/>
      <c r="C124" s="20">
        <v>30536945</v>
      </c>
      <c r="D124" s="20">
        <v>23768001</v>
      </c>
      <c r="E124" s="20">
        <v>6768944</v>
      </c>
    </row>
    <row r="125" spans="1:5" s="19" customFormat="1" ht="12" customHeight="1">
      <c r="A125" s="100" t="s">
        <v>128</v>
      </c>
      <c r="B125" s="100"/>
      <c r="C125" s="20">
        <v>155486527</v>
      </c>
      <c r="D125" s="20">
        <v>86597000</v>
      </c>
      <c r="E125" s="20">
        <v>68889527</v>
      </c>
    </row>
    <row r="126" spans="1:5" s="19" customFormat="1" ht="12" customHeight="1">
      <c r="A126" s="100" t="s">
        <v>129</v>
      </c>
      <c r="B126" s="100"/>
      <c r="C126" s="20">
        <v>598729424</v>
      </c>
      <c r="D126" s="20">
        <v>389610001</v>
      </c>
      <c r="E126" s="20">
        <v>209119423</v>
      </c>
    </row>
    <row r="127" spans="1:5" s="19" customFormat="1" ht="12" customHeight="1">
      <c r="A127" s="100" t="s">
        <v>132</v>
      </c>
      <c r="B127" s="100"/>
      <c r="C127" s="20">
        <v>162370621</v>
      </c>
      <c r="D127" s="20">
        <v>132078740</v>
      </c>
      <c r="E127" s="20">
        <v>30291881</v>
      </c>
    </row>
    <row r="128" spans="1:5" s="19" customFormat="1" ht="12" customHeight="1">
      <c r="A128" s="100" t="s">
        <v>134</v>
      </c>
      <c r="B128" s="100"/>
      <c r="C128" s="20">
        <v>5171824</v>
      </c>
      <c r="D128" s="20">
        <v>3532000</v>
      </c>
      <c r="E128" s="20">
        <v>1639824</v>
      </c>
    </row>
    <row r="129" spans="1:5" s="19" customFormat="1" ht="12" customHeight="1">
      <c r="A129" s="100" t="s">
        <v>135</v>
      </c>
      <c r="B129" s="100"/>
      <c r="C129" s="20">
        <v>376043879</v>
      </c>
      <c r="D129" s="20">
        <v>249726000</v>
      </c>
      <c r="E129" s="20">
        <v>126317879</v>
      </c>
    </row>
    <row r="130" spans="1:5" s="19" customFormat="1" ht="12" customHeight="1">
      <c r="A130" s="100" t="s">
        <v>136</v>
      </c>
      <c r="B130" s="100"/>
      <c r="C130" s="20">
        <v>19729280</v>
      </c>
      <c r="D130" s="20">
        <v>14973000</v>
      </c>
      <c r="E130" s="20">
        <v>4756280</v>
      </c>
    </row>
    <row r="131" spans="1:5" s="55" customFormat="1" ht="12" customHeight="1">
      <c r="A131" s="112" t="s">
        <v>283</v>
      </c>
      <c r="B131" s="112"/>
      <c r="C131" s="31">
        <v>1124611350</v>
      </c>
      <c r="D131" s="31">
        <v>752014999</v>
      </c>
      <c r="E131" s="31">
        <v>372596351</v>
      </c>
    </row>
    <row r="132" spans="1:5" s="19" customFormat="1" ht="12" customHeight="1">
      <c r="A132" s="100" t="s">
        <v>138</v>
      </c>
      <c r="B132" s="100"/>
      <c r="C132" s="20">
        <v>580496154</v>
      </c>
      <c r="D132" s="20">
        <v>353994001</v>
      </c>
      <c r="E132" s="20">
        <v>226502153</v>
      </c>
    </row>
    <row r="133" spans="1:5" s="19" customFormat="1" ht="12" customHeight="1">
      <c r="A133" s="100" t="s">
        <v>139</v>
      </c>
      <c r="B133" s="100"/>
      <c r="C133" s="20">
        <v>7053144</v>
      </c>
      <c r="D133" s="20">
        <v>5135000</v>
      </c>
      <c r="E133" s="20">
        <v>1918144</v>
      </c>
    </row>
    <row r="134" spans="1:5" s="19" customFormat="1" ht="12" customHeight="1">
      <c r="A134" s="100" t="s">
        <v>141</v>
      </c>
      <c r="B134" s="100"/>
      <c r="C134" s="20">
        <v>46825886</v>
      </c>
      <c r="D134" s="20">
        <v>34842000</v>
      </c>
      <c r="E134" s="20">
        <v>11983886</v>
      </c>
    </row>
    <row r="135" spans="1:5" s="19" customFormat="1" ht="12" customHeight="1">
      <c r="A135" s="100" t="s">
        <v>142</v>
      </c>
      <c r="B135" s="100"/>
      <c r="C135" s="20">
        <v>189042369</v>
      </c>
      <c r="D135" s="20">
        <v>135026001</v>
      </c>
      <c r="E135" s="20">
        <v>54016368</v>
      </c>
    </row>
    <row r="136" spans="1:5" s="19" customFormat="1" ht="12" customHeight="1">
      <c r="A136" s="100" t="s">
        <v>143</v>
      </c>
      <c r="B136" s="100"/>
      <c r="C136" s="20">
        <v>2336724822</v>
      </c>
      <c r="D136" s="20">
        <v>1513621000</v>
      </c>
      <c r="E136" s="20">
        <v>823103822</v>
      </c>
    </row>
    <row r="137" spans="1:5" s="19" customFormat="1" ht="12" customHeight="1">
      <c r="A137" s="100" t="s">
        <v>144</v>
      </c>
      <c r="B137" s="100"/>
      <c r="C137" s="20">
        <v>875279591</v>
      </c>
      <c r="D137" s="20">
        <v>545741000</v>
      </c>
      <c r="E137" s="20">
        <v>329538591</v>
      </c>
    </row>
    <row r="138" spans="1:5" s="19" customFormat="1" ht="12" customHeight="1">
      <c r="A138" s="100" t="s">
        <v>146</v>
      </c>
      <c r="B138" s="100"/>
      <c r="C138" s="20">
        <v>35491808</v>
      </c>
      <c r="D138" s="20">
        <v>28527000</v>
      </c>
      <c r="E138" s="20">
        <v>6964808</v>
      </c>
    </row>
    <row r="139" spans="1:5" s="19" customFormat="1" ht="12" customHeight="1">
      <c r="A139" s="100" t="s">
        <v>147</v>
      </c>
      <c r="B139" s="100"/>
      <c r="C139" s="20">
        <v>1175867306</v>
      </c>
      <c r="D139" s="20">
        <v>726657425</v>
      </c>
      <c r="E139" s="20">
        <v>449209881</v>
      </c>
    </row>
    <row r="140" spans="1:5" s="19" customFormat="1" ht="12" customHeight="1">
      <c r="A140" s="100" t="s">
        <v>148</v>
      </c>
      <c r="B140" s="100"/>
      <c r="C140" s="20">
        <v>8459864</v>
      </c>
      <c r="D140" s="20">
        <v>5821000</v>
      </c>
      <c r="E140" s="20">
        <v>2638864</v>
      </c>
    </row>
    <row r="141" spans="1:5" s="19" customFormat="1" ht="12" customHeight="1">
      <c r="A141" s="100" t="s">
        <v>149</v>
      </c>
      <c r="B141" s="100"/>
      <c r="C141" s="20">
        <v>529988211</v>
      </c>
      <c r="D141" s="20">
        <v>363170812</v>
      </c>
      <c r="E141" s="20">
        <v>166817399</v>
      </c>
    </row>
    <row r="142" spans="1:5" s="19" customFormat="1" ht="12" customHeight="1">
      <c r="A142" s="100" t="s">
        <v>150</v>
      </c>
      <c r="B142" s="100"/>
      <c r="C142" s="20">
        <v>38457096</v>
      </c>
      <c r="D142" s="20">
        <v>32439000</v>
      </c>
      <c r="E142" s="20">
        <v>6018096</v>
      </c>
    </row>
    <row r="143" spans="1:5" s="19" customFormat="1" ht="12" customHeight="1">
      <c r="A143" s="100" t="s">
        <v>151</v>
      </c>
      <c r="B143" s="100"/>
      <c r="C143" s="20">
        <v>268347640</v>
      </c>
      <c r="D143" s="20">
        <v>164763187</v>
      </c>
      <c r="E143" s="20">
        <v>103584453</v>
      </c>
    </row>
    <row r="144" spans="1:5" s="19" customFormat="1" ht="12" customHeight="1">
      <c r="A144" s="100" t="s">
        <v>153</v>
      </c>
      <c r="B144" s="100"/>
      <c r="C144" s="20">
        <v>278131914</v>
      </c>
      <c r="D144" s="20">
        <v>161446000</v>
      </c>
      <c r="E144" s="20">
        <v>116685914</v>
      </c>
    </row>
    <row r="145" spans="1:5" s="19" customFormat="1" ht="12" customHeight="1">
      <c r="A145" s="100" t="s">
        <v>156</v>
      </c>
      <c r="B145" s="100"/>
      <c r="C145" s="20">
        <v>17250883</v>
      </c>
      <c r="D145" s="20">
        <v>15017000</v>
      </c>
      <c r="E145" s="20">
        <v>2233883</v>
      </c>
    </row>
    <row r="146" spans="1:5" s="19" customFormat="1" ht="12" customHeight="1">
      <c r="A146" s="100" t="s">
        <v>158</v>
      </c>
      <c r="B146" s="100"/>
      <c r="C146" s="20">
        <v>441450891</v>
      </c>
      <c r="D146" s="20">
        <v>279698001</v>
      </c>
      <c r="E146" s="20">
        <v>161752890</v>
      </c>
    </row>
    <row r="147" spans="1:5" s="19" customFormat="1" ht="12" customHeight="1">
      <c r="A147" s="100" t="s">
        <v>298</v>
      </c>
      <c r="B147" s="100"/>
      <c r="C147" s="20">
        <v>350772792</v>
      </c>
      <c r="D147" s="20">
        <v>208503000</v>
      </c>
      <c r="E147" s="20">
        <v>142269792</v>
      </c>
    </row>
    <row r="148" spans="1:5" s="19" customFormat="1" ht="12" customHeight="1">
      <c r="A148" s="100" t="s">
        <v>159</v>
      </c>
      <c r="B148" s="100"/>
      <c r="C148" s="20">
        <v>12325726</v>
      </c>
      <c r="D148" s="20">
        <v>8602000</v>
      </c>
      <c r="E148" s="20">
        <v>3723726</v>
      </c>
    </row>
    <row r="149" spans="1:5" s="19" customFormat="1" ht="12" customHeight="1">
      <c r="A149" s="101" t="s">
        <v>162</v>
      </c>
      <c r="B149" s="101"/>
      <c r="C149" s="26">
        <v>42983093</v>
      </c>
      <c r="D149" s="26">
        <v>34139000</v>
      </c>
      <c r="E149" s="26">
        <v>8844093</v>
      </c>
    </row>
    <row r="150" spans="1:5" s="19" customFormat="1" ht="12" customHeight="1">
      <c r="A150" s="23"/>
      <c r="B150" s="23"/>
      <c r="C150" s="23"/>
      <c r="D150" s="23"/>
      <c r="E150" s="23"/>
    </row>
    <row r="151" spans="1:5" s="19" customFormat="1" ht="12" customHeight="1">
      <c r="A151" s="93" t="s">
        <v>163</v>
      </c>
      <c r="B151" s="93"/>
      <c r="C151" s="18">
        <f>SUM(C152:C159)</f>
        <v>758086910</v>
      </c>
      <c r="D151" s="18">
        <f>SUM(D152:D159)</f>
        <v>557773000</v>
      </c>
      <c r="E151" s="18">
        <f>SUM(E152:E159)</f>
        <v>200313910</v>
      </c>
    </row>
    <row r="152" spans="1:5" s="19" customFormat="1" ht="12" customHeight="1">
      <c r="A152" s="100" t="s">
        <v>164</v>
      </c>
      <c r="B152" s="100"/>
      <c r="C152" s="20">
        <v>173510584</v>
      </c>
      <c r="D152" s="20">
        <v>110782000</v>
      </c>
      <c r="E152" s="20">
        <v>62728584</v>
      </c>
    </row>
    <row r="153" spans="1:5" s="19" customFormat="1" ht="12" customHeight="1">
      <c r="A153" s="100" t="s">
        <v>165</v>
      </c>
      <c r="B153" s="100"/>
      <c r="C153" s="20">
        <v>18297623</v>
      </c>
      <c r="D153" s="20">
        <v>15979000</v>
      </c>
      <c r="E153" s="20">
        <v>2318623</v>
      </c>
    </row>
    <row r="154" spans="1:5" s="19" customFormat="1" ht="12" customHeight="1">
      <c r="A154" s="100" t="s">
        <v>166</v>
      </c>
      <c r="B154" s="100"/>
      <c r="C154" s="20">
        <v>20830073</v>
      </c>
      <c r="D154" s="20">
        <v>14527000</v>
      </c>
      <c r="E154" s="20">
        <v>6303073</v>
      </c>
    </row>
    <row r="155" spans="1:5" s="19" customFormat="1" ht="12" customHeight="1">
      <c r="A155" s="100" t="s">
        <v>167</v>
      </c>
      <c r="B155" s="100"/>
      <c r="C155" s="20">
        <v>9439488</v>
      </c>
      <c r="D155" s="20">
        <v>8293000</v>
      </c>
      <c r="E155" s="20">
        <v>1146488</v>
      </c>
    </row>
    <row r="156" spans="1:5" s="19" customFormat="1" ht="12" customHeight="1">
      <c r="A156" s="100" t="s">
        <v>168</v>
      </c>
      <c r="B156" s="100"/>
      <c r="C156" s="20">
        <v>142206769</v>
      </c>
      <c r="D156" s="20">
        <v>115695000</v>
      </c>
      <c r="E156" s="20">
        <v>26511769</v>
      </c>
    </row>
    <row r="157" spans="1:5" s="19" customFormat="1" ht="12" customHeight="1">
      <c r="A157" s="100" t="s">
        <v>169</v>
      </c>
      <c r="B157" s="100"/>
      <c r="C157" s="20">
        <v>74836977</v>
      </c>
      <c r="D157" s="20">
        <v>60677000</v>
      </c>
      <c r="E157" s="20">
        <v>14159977</v>
      </c>
    </row>
    <row r="158" spans="1:5" s="19" customFormat="1" ht="12" customHeight="1">
      <c r="A158" s="100" t="s">
        <v>170</v>
      </c>
      <c r="B158" s="100"/>
      <c r="C158" s="20">
        <v>7291633</v>
      </c>
      <c r="D158" s="20">
        <v>6513000</v>
      </c>
      <c r="E158" s="20">
        <v>778633</v>
      </c>
    </row>
    <row r="159" spans="1:5" s="19" customFormat="1" ht="12" customHeight="1">
      <c r="A159" s="101" t="s">
        <v>171</v>
      </c>
      <c r="B159" s="101"/>
      <c r="C159" s="26">
        <v>311673763</v>
      </c>
      <c r="D159" s="26">
        <v>225307000</v>
      </c>
      <c r="E159" s="26">
        <v>86366763</v>
      </c>
    </row>
    <row r="160" spans="1:5" s="19" customFormat="1" ht="12" customHeight="1">
      <c r="A160" s="23"/>
      <c r="B160" s="23"/>
      <c r="C160" s="23"/>
      <c r="D160" s="23"/>
      <c r="E160" s="23"/>
    </row>
    <row r="161" spans="1:5" s="19" customFormat="1" ht="12" customHeight="1">
      <c r="A161" s="93" t="s">
        <v>172</v>
      </c>
      <c r="B161" s="93"/>
      <c r="C161" s="18">
        <f>SUM(C162:C178)</f>
        <v>6870068503</v>
      </c>
      <c r="D161" s="18">
        <f>SUM(D162:D178)</f>
        <v>4715225000</v>
      </c>
      <c r="E161" s="18">
        <f>SUM(E162:E178)</f>
        <v>2154843503</v>
      </c>
    </row>
    <row r="162" spans="1:5" s="19" customFormat="1" ht="12" customHeight="1">
      <c r="A162" s="100" t="s">
        <v>173</v>
      </c>
      <c r="B162" s="100"/>
      <c r="C162" s="20">
        <v>580508990</v>
      </c>
      <c r="D162" s="20">
        <v>364167000</v>
      </c>
      <c r="E162" s="20">
        <v>216341990</v>
      </c>
    </row>
    <row r="163" spans="1:5" s="19" customFormat="1" ht="12" customHeight="1">
      <c r="A163" s="100" t="s">
        <v>174</v>
      </c>
      <c r="B163" s="100"/>
      <c r="C163" s="20">
        <v>2651232595</v>
      </c>
      <c r="D163" s="20">
        <v>1818254000</v>
      </c>
      <c r="E163" s="20">
        <v>832978595</v>
      </c>
    </row>
    <row r="164" spans="1:5" s="19" customFormat="1" ht="12" customHeight="1">
      <c r="A164" s="100" t="s">
        <v>175</v>
      </c>
      <c r="B164" s="100"/>
      <c r="C164" s="20">
        <v>374512390</v>
      </c>
      <c r="D164" s="20">
        <v>239865000</v>
      </c>
      <c r="E164" s="20">
        <v>134647390</v>
      </c>
    </row>
    <row r="165" spans="1:5" s="19" customFormat="1" ht="12" customHeight="1">
      <c r="A165" s="100" t="s">
        <v>176</v>
      </c>
      <c r="B165" s="100"/>
      <c r="C165" s="20">
        <v>379512428</v>
      </c>
      <c r="D165" s="20">
        <v>266190000</v>
      </c>
      <c r="E165" s="20">
        <v>113322428</v>
      </c>
    </row>
    <row r="166" spans="1:5" s="19" customFormat="1" ht="12" customHeight="1">
      <c r="A166" s="100" t="s">
        <v>177</v>
      </c>
      <c r="B166" s="100"/>
      <c r="C166" s="20">
        <v>1113699722</v>
      </c>
      <c r="D166" s="20">
        <v>785088000</v>
      </c>
      <c r="E166" s="20">
        <v>328611722</v>
      </c>
    </row>
    <row r="167" spans="1:5" s="19" customFormat="1" ht="12" customHeight="1">
      <c r="A167" s="100" t="s">
        <v>178</v>
      </c>
      <c r="B167" s="100"/>
      <c r="C167" s="20">
        <v>69788862</v>
      </c>
      <c r="D167" s="20">
        <v>47774000</v>
      </c>
      <c r="E167" s="20">
        <v>22014862</v>
      </c>
    </row>
    <row r="168" spans="1:5" s="19" customFormat="1" ht="12" customHeight="1">
      <c r="A168" s="100" t="s">
        <v>179</v>
      </c>
      <c r="B168" s="100"/>
      <c r="C168" s="20">
        <v>81861322</v>
      </c>
      <c r="D168" s="20">
        <v>59964000</v>
      </c>
      <c r="E168" s="20">
        <v>21897322</v>
      </c>
    </row>
    <row r="169" spans="1:5" s="19" customFormat="1" ht="12" customHeight="1">
      <c r="A169" s="100" t="s">
        <v>180</v>
      </c>
      <c r="B169" s="100"/>
      <c r="C169" s="20">
        <v>119444707</v>
      </c>
      <c r="D169" s="20">
        <v>78814000</v>
      </c>
      <c r="E169" s="20">
        <v>40630707</v>
      </c>
    </row>
    <row r="170" spans="1:5" s="19" customFormat="1" ht="12" customHeight="1">
      <c r="A170" s="100" t="s">
        <v>181</v>
      </c>
      <c r="B170" s="100"/>
      <c r="C170" s="20">
        <v>36648469</v>
      </c>
      <c r="D170" s="20">
        <v>29106000</v>
      </c>
      <c r="E170" s="20">
        <v>7542469</v>
      </c>
    </row>
    <row r="171" spans="1:5" s="19" customFormat="1" ht="12" customHeight="1">
      <c r="A171" s="100" t="s">
        <v>182</v>
      </c>
      <c r="B171" s="100"/>
      <c r="C171" s="20">
        <v>175603316</v>
      </c>
      <c r="D171" s="20">
        <v>110392000</v>
      </c>
      <c r="E171" s="20">
        <v>65211316</v>
      </c>
    </row>
    <row r="172" spans="1:5" s="19" customFormat="1" ht="12" customHeight="1">
      <c r="A172" s="100" t="s">
        <v>184</v>
      </c>
      <c r="B172" s="100"/>
      <c r="C172" s="20">
        <v>12663775</v>
      </c>
      <c r="D172" s="20">
        <v>8499000</v>
      </c>
      <c r="E172" s="20">
        <v>4164775</v>
      </c>
    </row>
    <row r="173" spans="1:5" s="19" customFormat="1" ht="12" customHeight="1">
      <c r="A173" s="100" t="s">
        <v>185</v>
      </c>
      <c r="B173" s="100"/>
      <c r="C173" s="20">
        <v>287212078</v>
      </c>
      <c r="D173" s="20">
        <v>211183000</v>
      </c>
      <c r="E173" s="20">
        <v>76029078</v>
      </c>
    </row>
    <row r="174" spans="1:5" s="19" customFormat="1" ht="12" customHeight="1">
      <c r="A174" s="100" t="s">
        <v>186</v>
      </c>
      <c r="B174" s="100"/>
      <c r="C174" s="20">
        <v>75504968</v>
      </c>
      <c r="D174" s="20">
        <v>53877000</v>
      </c>
      <c r="E174" s="20">
        <v>21627968</v>
      </c>
    </row>
    <row r="175" spans="1:5" s="19" customFormat="1" ht="12" customHeight="1">
      <c r="A175" s="100" t="s">
        <v>187</v>
      </c>
      <c r="B175" s="100"/>
      <c r="C175" s="20">
        <v>76747577</v>
      </c>
      <c r="D175" s="20">
        <v>55427000</v>
      </c>
      <c r="E175" s="20">
        <v>21320577</v>
      </c>
    </row>
    <row r="176" spans="1:5" s="19" customFormat="1" ht="12" customHeight="1">
      <c r="A176" s="100" t="s">
        <v>188</v>
      </c>
      <c r="B176" s="100"/>
      <c r="C176" s="20">
        <v>432070961</v>
      </c>
      <c r="D176" s="20">
        <v>302658000</v>
      </c>
      <c r="E176" s="20">
        <v>129412961</v>
      </c>
    </row>
    <row r="177" spans="1:5" s="19" customFormat="1" ht="12" customHeight="1">
      <c r="A177" s="100" t="s">
        <v>189</v>
      </c>
      <c r="B177" s="100"/>
      <c r="C177" s="20">
        <v>41237296</v>
      </c>
      <c r="D177" s="20">
        <v>32547000</v>
      </c>
      <c r="E177" s="20">
        <v>8690296</v>
      </c>
    </row>
    <row r="178" spans="1:5" s="19" customFormat="1" ht="12" customHeight="1">
      <c r="A178" s="101" t="s">
        <v>190</v>
      </c>
      <c r="B178" s="101"/>
      <c r="C178" s="26">
        <v>361819047</v>
      </c>
      <c r="D178" s="26">
        <v>251420000</v>
      </c>
      <c r="E178" s="26">
        <v>110399047</v>
      </c>
    </row>
    <row r="179" spans="1:5" s="19" customFormat="1" ht="12" customHeight="1">
      <c r="A179" s="23"/>
      <c r="B179" s="23"/>
      <c r="C179" s="23"/>
      <c r="D179" s="23"/>
      <c r="E179" s="23"/>
    </row>
    <row r="180" spans="1:5" s="19" customFormat="1" ht="12" customHeight="1">
      <c r="A180" s="93" t="s">
        <v>191</v>
      </c>
      <c r="B180" s="93"/>
      <c r="C180" s="18">
        <f>SUM(C181:C186)</f>
        <v>1413716316</v>
      </c>
      <c r="D180" s="18">
        <f>SUM(D181:D186)</f>
        <v>929108000</v>
      </c>
      <c r="E180" s="18">
        <f>SUM(E181:E186)</f>
        <v>484608316</v>
      </c>
    </row>
    <row r="181" spans="1:5" s="19" customFormat="1" ht="12" customHeight="1">
      <c r="A181" s="100" t="s">
        <v>192</v>
      </c>
      <c r="B181" s="100"/>
      <c r="C181" s="20">
        <v>720197221</v>
      </c>
      <c r="D181" s="20">
        <v>471398000</v>
      </c>
      <c r="E181" s="20">
        <v>248799221</v>
      </c>
    </row>
    <row r="182" spans="1:5" s="19" customFormat="1" ht="12" customHeight="1">
      <c r="A182" s="100" t="s">
        <v>193</v>
      </c>
      <c r="B182" s="100"/>
      <c r="C182" s="20">
        <v>321584540</v>
      </c>
      <c r="D182" s="20">
        <v>208152000</v>
      </c>
      <c r="E182" s="20">
        <v>113432540</v>
      </c>
    </row>
    <row r="183" spans="1:5" s="19" customFormat="1" ht="12" customHeight="1">
      <c r="A183" s="100" t="s">
        <v>194</v>
      </c>
      <c r="B183" s="100"/>
      <c r="C183" s="20">
        <v>58092706</v>
      </c>
      <c r="D183" s="20">
        <v>39593000</v>
      </c>
      <c r="E183" s="20">
        <v>18499706</v>
      </c>
    </row>
    <row r="184" spans="1:5" s="19" customFormat="1" ht="12" customHeight="1">
      <c r="A184" s="100" t="s">
        <v>195</v>
      </c>
      <c r="B184" s="100"/>
      <c r="C184" s="20">
        <v>55477282</v>
      </c>
      <c r="D184" s="20">
        <v>38479000</v>
      </c>
      <c r="E184" s="20">
        <v>16998282</v>
      </c>
    </row>
    <row r="185" spans="1:5" s="19" customFormat="1" ht="12" customHeight="1">
      <c r="A185" s="100" t="s">
        <v>196</v>
      </c>
      <c r="B185" s="100"/>
      <c r="C185" s="20">
        <v>167125565</v>
      </c>
      <c r="D185" s="20">
        <v>110883000</v>
      </c>
      <c r="E185" s="20">
        <v>56242565</v>
      </c>
    </row>
    <row r="186" spans="1:5" s="19" customFormat="1" ht="12" customHeight="1">
      <c r="A186" s="101" t="s">
        <v>197</v>
      </c>
      <c r="B186" s="101"/>
      <c r="C186" s="26">
        <v>91239002</v>
      </c>
      <c r="D186" s="26">
        <v>60603000</v>
      </c>
      <c r="E186" s="26">
        <v>30636002</v>
      </c>
    </row>
    <row r="187" spans="1:5" s="19" customFormat="1" ht="12" customHeight="1">
      <c r="A187" s="23"/>
      <c r="B187" s="23"/>
      <c r="C187" s="23"/>
      <c r="D187" s="23"/>
      <c r="E187" s="23"/>
    </row>
    <row r="188" spans="1:5" s="19" customFormat="1" ht="12" customHeight="1">
      <c r="A188" s="93" t="s">
        <v>198</v>
      </c>
      <c r="B188" s="93"/>
      <c r="C188" s="18">
        <f>SUM(C189:C191)</f>
        <v>772577654</v>
      </c>
      <c r="D188" s="18">
        <f>SUM(D189:D191)</f>
        <v>557238000</v>
      </c>
      <c r="E188" s="18">
        <f>SUM(E189:E191)</f>
        <v>215339654</v>
      </c>
    </row>
    <row r="189" spans="1:5" s="19" customFormat="1" ht="12" customHeight="1">
      <c r="A189" s="100" t="s">
        <v>199</v>
      </c>
      <c r="B189" s="100"/>
      <c r="C189" s="20">
        <v>259520559</v>
      </c>
      <c r="D189" s="20">
        <v>194278000</v>
      </c>
      <c r="E189" s="20">
        <v>65242559</v>
      </c>
    </row>
    <row r="190" spans="1:5" s="19" customFormat="1" ht="12" customHeight="1">
      <c r="A190" s="100" t="s">
        <v>200</v>
      </c>
      <c r="B190" s="100"/>
      <c r="C190" s="20">
        <v>264633481</v>
      </c>
      <c r="D190" s="20">
        <v>191813000</v>
      </c>
      <c r="E190" s="20">
        <v>72820481</v>
      </c>
    </row>
    <row r="191" spans="1:5" s="19" customFormat="1" ht="12" customHeight="1">
      <c r="A191" s="105" t="s">
        <v>293</v>
      </c>
      <c r="B191" s="105"/>
      <c r="C191" s="36">
        <v>248423614</v>
      </c>
      <c r="D191" s="36">
        <v>171147000</v>
      </c>
      <c r="E191" s="36">
        <v>77276614</v>
      </c>
    </row>
    <row r="192" spans="1:5" s="19" customFormat="1" ht="12" customHeight="1">
      <c r="A192" s="23"/>
      <c r="B192" s="23"/>
      <c r="C192" s="23"/>
      <c r="D192" s="23"/>
      <c r="E192" s="23"/>
    </row>
    <row r="193" spans="1:5" s="19" customFormat="1" ht="12" customHeight="1">
      <c r="A193" s="93" t="s">
        <v>204</v>
      </c>
      <c r="B193" s="93"/>
      <c r="C193" s="18">
        <f>SUM(C194:C204)</f>
        <v>1279451538</v>
      </c>
      <c r="D193" s="18">
        <f>SUM(D194:D204)</f>
        <v>981540000</v>
      </c>
      <c r="E193" s="18">
        <f>SUM(E194:E204)</f>
        <v>297911538</v>
      </c>
    </row>
    <row r="194" spans="1:5" s="19" customFormat="1" ht="12" customHeight="1">
      <c r="A194" s="100" t="s">
        <v>205</v>
      </c>
      <c r="B194" s="100"/>
      <c r="C194" s="20">
        <v>200548727</v>
      </c>
      <c r="D194" s="20">
        <v>160459000</v>
      </c>
      <c r="E194" s="20">
        <v>40089727</v>
      </c>
    </row>
    <row r="195" spans="1:5" s="19" customFormat="1" ht="12" customHeight="1">
      <c r="A195" s="100" t="s">
        <v>207</v>
      </c>
      <c r="B195" s="100"/>
      <c r="C195" s="20">
        <v>19361576</v>
      </c>
      <c r="D195" s="20">
        <v>13841000</v>
      </c>
      <c r="E195" s="20">
        <v>5520576</v>
      </c>
    </row>
    <row r="196" spans="1:5" s="19" customFormat="1" ht="12" customHeight="1">
      <c r="A196" s="100" t="s">
        <v>208</v>
      </c>
      <c r="B196" s="100"/>
      <c r="C196" s="20">
        <v>110727217</v>
      </c>
      <c r="D196" s="20">
        <v>84160000</v>
      </c>
      <c r="E196" s="20">
        <v>26567217</v>
      </c>
    </row>
    <row r="197" spans="1:5" s="19" customFormat="1" ht="12" customHeight="1">
      <c r="A197" s="100" t="s">
        <v>213</v>
      </c>
      <c r="B197" s="100"/>
      <c r="C197" s="20">
        <v>45037542</v>
      </c>
      <c r="D197" s="20">
        <v>29594000</v>
      </c>
      <c r="E197" s="20">
        <v>15443542</v>
      </c>
    </row>
    <row r="198" spans="1:5" s="19" customFormat="1" ht="12" customHeight="1">
      <c r="A198" s="100" t="s">
        <v>214</v>
      </c>
      <c r="B198" s="100"/>
      <c r="C198" s="20">
        <v>415292776</v>
      </c>
      <c r="D198" s="20">
        <v>327339000</v>
      </c>
      <c r="E198" s="20">
        <v>87953776</v>
      </c>
    </row>
    <row r="199" spans="1:5" s="19" customFormat="1" ht="12" customHeight="1">
      <c r="A199" s="100" t="s">
        <v>215</v>
      </c>
      <c r="B199" s="100"/>
      <c r="C199" s="20">
        <v>118954704</v>
      </c>
      <c r="D199" s="20">
        <v>88579000</v>
      </c>
      <c r="E199" s="20">
        <v>30375704</v>
      </c>
    </row>
    <row r="200" spans="1:5" s="19" customFormat="1" ht="12" customHeight="1">
      <c r="A200" s="100" t="s">
        <v>218</v>
      </c>
      <c r="B200" s="100"/>
      <c r="C200" s="20">
        <v>34295672</v>
      </c>
      <c r="D200" s="20">
        <v>26472000</v>
      </c>
      <c r="E200" s="20">
        <v>7823672</v>
      </c>
    </row>
    <row r="201" spans="1:5" s="19" customFormat="1" ht="12" customHeight="1">
      <c r="A201" s="100" t="s">
        <v>219</v>
      </c>
      <c r="B201" s="100"/>
      <c r="C201" s="20">
        <v>71706921</v>
      </c>
      <c r="D201" s="20">
        <v>49353000</v>
      </c>
      <c r="E201" s="20">
        <v>22353921</v>
      </c>
    </row>
    <row r="202" spans="1:5" s="19" customFormat="1" ht="12" customHeight="1">
      <c r="A202" s="100" t="s">
        <v>220</v>
      </c>
      <c r="B202" s="100"/>
      <c r="C202" s="20">
        <v>57907822</v>
      </c>
      <c r="D202" s="20">
        <v>41793000</v>
      </c>
      <c r="E202" s="20">
        <v>16114822</v>
      </c>
    </row>
    <row r="203" spans="1:5" s="19" customFormat="1" ht="12" customHeight="1">
      <c r="A203" s="100" t="s">
        <v>221</v>
      </c>
      <c r="B203" s="100"/>
      <c r="C203" s="20">
        <v>184214504</v>
      </c>
      <c r="D203" s="20">
        <v>142350000</v>
      </c>
      <c r="E203" s="20">
        <v>41864504</v>
      </c>
    </row>
    <row r="204" spans="1:5" s="19" customFormat="1" ht="12" customHeight="1">
      <c r="A204" s="101" t="s">
        <v>222</v>
      </c>
      <c r="B204" s="101"/>
      <c r="C204" s="26">
        <v>21404077</v>
      </c>
      <c r="D204" s="26">
        <v>17600000</v>
      </c>
      <c r="E204" s="26">
        <v>3804077</v>
      </c>
    </row>
    <row r="205" spans="1:5" s="19" customFormat="1" ht="12" customHeight="1">
      <c r="A205" s="23"/>
      <c r="B205" s="23"/>
      <c r="C205" s="23"/>
      <c r="D205" s="23"/>
      <c r="E205" s="23"/>
    </row>
    <row r="206" spans="1:5" s="19" customFormat="1" ht="12" customHeight="1">
      <c r="A206" s="93" t="s">
        <v>223</v>
      </c>
      <c r="B206" s="93"/>
      <c r="C206" s="18">
        <f>SUM(C207:C214)</f>
        <v>55030106280</v>
      </c>
      <c r="D206" s="18">
        <f>SUM(D207:D214)</f>
        <v>37645045803</v>
      </c>
      <c r="E206" s="18">
        <f>SUM(E207:E214)</f>
        <v>17385060477</v>
      </c>
    </row>
    <row r="207" spans="1:5" s="19" customFormat="1" ht="12" customHeight="1">
      <c r="A207" s="100" t="s">
        <v>224</v>
      </c>
      <c r="B207" s="100"/>
      <c r="C207" s="20">
        <f>SUM(C56:C66)</f>
        <v>7057476680</v>
      </c>
      <c r="D207" s="20">
        <f>SUM(D56:D66)</f>
        <v>5055603635</v>
      </c>
      <c r="E207" s="20">
        <f>SUM(E56:E66)</f>
        <v>2001873045</v>
      </c>
    </row>
    <row r="208" spans="1:5" s="19" customFormat="1" ht="12" customHeight="1">
      <c r="A208" s="100" t="s">
        <v>225</v>
      </c>
      <c r="B208" s="100"/>
      <c r="C208" s="20">
        <f>SUM(C69:C120)</f>
        <v>25518805064</v>
      </c>
      <c r="D208" s="20">
        <f>SUM(D69:D120)</f>
        <v>17668306000</v>
      </c>
      <c r="E208" s="20">
        <f>SUM(E69:E120)</f>
        <v>7850499064</v>
      </c>
    </row>
    <row r="209" spans="1:5" s="19" customFormat="1" ht="12" customHeight="1">
      <c r="A209" s="100" t="s">
        <v>226</v>
      </c>
      <c r="B209" s="100"/>
      <c r="C209" s="20">
        <f>SUM(C123:C149)</f>
        <v>11359923615</v>
      </c>
      <c r="D209" s="20">
        <f>SUM(D123:D149)</f>
        <v>7180252168</v>
      </c>
      <c r="E209" s="20">
        <f>SUM(E123:E149)</f>
        <v>4179671447</v>
      </c>
    </row>
    <row r="210" spans="1:5" s="19" customFormat="1" ht="12" customHeight="1">
      <c r="A210" s="100" t="s">
        <v>227</v>
      </c>
      <c r="B210" s="100"/>
      <c r="C210" s="20">
        <f>SUM(C152:C159)</f>
        <v>758086910</v>
      </c>
      <c r="D210" s="20">
        <f>SUM(D152:D159)</f>
        <v>557773000</v>
      </c>
      <c r="E210" s="20">
        <f>SUM(E152:E159)</f>
        <v>200313910</v>
      </c>
    </row>
    <row r="211" spans="1:5" s="19" customFormat="1" ht="12" customHeight="1">
      <c r="A211" s="100" t="s">
        <v>228</v>
      </c>
      <c r="B211" s="100"/>
      <c r="C211" s="20">
        <f>SUM(C162:C178)</f>
        <v>6870068503</v>
      </c>
      <c r="D211" s="20">
        <f>SUM(D162:D178)</f>
        <v>4715225000</v>
      </c>
      <c r="E211" s="20">
        <f>SUM(E162:E178)</f>
        <v>2154843503</v>
      </c>
    </row>
    <row r="212" spans="1:5" s="19" customFormat="1" ht="12" customHeight="1">
      <c r="A212" s="100" t="s">
        <v>229</v>
      </c>
      <c r="B212" s="100"/>
      <c r="C212" s="20">
        <f>SUM(C181:C186)</f>
        <v>1413716316</v>
      </c>
      <c r="D212" s="20">
        <f>SUM(D181:D186)</f>
        <v>929108000</v>
      </c>
      <c r="E212" s="20">
        <f>SUM(E181:E186)</f>
        <v>484608316</v>
      </c>
    </row>
    <row r="213" spans="1:5" s="19" customFormat="1" ht="12" customHeight="1">
      <c r="A213" s="100" t="s">
        <v>230</v>
      </c>
      <c r="B213" s="100"/>
      <c r="C213" s="20">
        <f>SUM(C189:C191)</f>
        <v>772577654</v>
      </c>
      <c r="D213" s="20">
        <f>SUM(D189:D191)</f>
        <v>557238000</v>
      </c>
      <c r="E213" s="20">
        <f>SUM(E189:E191)</f>
        <v>215339654</v>
      </c>
    </row>
    <row r="214" spans="1:5" s="19" customFormat="1" ht="12" customHeight="1">
      <c r="A214" s="101" t="s">
        <v>231</v>
      </c>
      <c r="B214" s="101"/>
      <c r="C214" s="26">
        <f>SUM(C194:C204)</f>
        <v>1279451538</v>
      </c>
      <c r="D214" s="26">
        <f>SUM(D194:D204)</f>
        <v>981540000</v>
      </c>
      <c r="E214" s="26">
        <f>SUM(E194:E204)</f>
        <v>297911538</v>
      </c>
    </row>
    <row r="215" spans="1:5" s="19" customFormat="1" ht="12" customHeight="1">
      <c r="A215" s="23"/>
      <c r="B215" s="23"/>
      <c r="C215" s="23"/>
      <c r="D215" s="23"/>
      <c r="E215" s="23"/>
    </row>
    <row r="216" spans="1:5" s="19" customFormat="1" ht="12" customHeight="1">
      <c r="A216" s="93" t="s">
        <v>232</v>
      </c>
      <c r="B216" s="93"/>
      <c r="C216" s="18">
        <f>SUM(C217:C220)</f>
        <v>49546609996</v>
      </c>
      <c r="D216" s="18">
        <f>SUM(D217:D220)</f>
        <v>33661215061</v>
      </c>
      <c r="E216" s="18">
        <f>SUM(E217:E220)</f>
        <v>15885394935</v>
      </c>
    </row>
    <row r="217" spans="1:5" s="19" customFormat="1" ht="12" customHeight="1">
      <c r="A217" s="100" t="s">
        <v>228</v>
      </c>
      <c r="B217" s="100"/>
      <c r="C217" s="20">
        <f>C162+C163+C164+C165+C166+C167+C168+C169+C171+C173+C174+C176+C178+C182+C175</f>
        <v>7101103503</v>
      </c>
      <c r="D217" s="20">
        <f>D162+D163+D164+D165+D166+D167+D168+D169+D171+D173+D174+D176+D178+D182+D175</f>
        <v>4853225000</v>
      </c>
      <c r="E217" s="20">
        <f>E162+E163+E164+E165+E166+E167+E168+E169+E171+E173+E174+E176+E178+E182+E175</f>
        <v>2247878503</v>
      </c>
    </row>
    <row r="218" spans="1:5" s="19" customFormat="1" ht="12" customHeight="1">
      <c r="A218" s="100" t="s">
        <v>233</v>
      </c>
      <c r="B218" s="100"/>
      <c r="C218" s="20">
        <f>+C56+C58+C59+C60+C61+C62+C63+C64+C65+C66+C78+C57</f>
        <v>7165808530</v>
      </c>
      <c r="D218" s="20">
        <f>+D56+D58+D59+D60+D61+D62+D63+D64+D65+D66+D78+D57</f>
        <v>5136894635</v>
      </c>
      <c r="E218" s="20">
        <f>+E56+E58+E59+E60+E61+E62+E63+E64+E65+E66+E78+E57</f>
        <v>2028913895</v>
      </c>
    </row>
    <row r="219" spans="1:5" s="19" customFormat="1" ht="12" customHeight="1">
      <c r="A219" s="100" t="s">
        <v>226</v>
      </c>
      <c r="B219" s="100"/>
      <c r="C219" s="20">
        <f>C123+C125+C129+C132+C136+C137+C139+C141+C143+C144+C146+C147+C152+C159+C135+C131</f>
        <v>10819722368</v>
      </c>
      <c r="D219" s="20">
        <f>D123+D125+D129+D132+D136+D137+D139+D141+D143+D144+D146+D147+D152+D159+D135+D131</f>
        <v>6787857426</v>
      </c>
      <c r="E219" s="20">
        <f>E123+E125+E129+E132+E136+E137+E139+E141+E143+E144+E146+E147+E152+E159+E135+E131</f>
        <v>4031864942</v>
      </c>
    </row>
    <row r="220" spans="1:5" s="19" customFormat="1" ht="12" customHeight="1">
      <c r="A220" s="101" t="s">
        <v>225</v>
      </c>
      <c r="B220" s="101"/>
      <c r="C220" s="26">
        <f>+C69+C70+C71+C74+C75+C77+C76+C80+C79+C82+C81+C83+C86+C85+C84+C87+C88+C89+C90+C91+C93+C92+C94+C95+C97+C96+C99+C98+C103+C105+C104+C107+C106+C108+C109+C110+C111+C112+C113+C114+C116+C117+C118+C119+C120</f>
        <v>24459975595</v>
      </c>
      <c r="D220" s="26">
        <f>+D69+D70+D71+D74+D75+D77+D76+D80+D79+D82+D81+D83+D86+D85+D84+D87+D88+D89+D90+D91+D93+D92+D94+D95+D97+D96+D99+D98+D103+D105+D104+D107+D106+D108+D109+D110+D111+D112+D113+D114+D116+D117+D118+D119+D120</f>
        <v>16883238000</v>
      </c>
      <c r="E220" s="26">
        <f>+E69+E70+E71+E74+E75+E77+E76+E80+E79+E82+E81+E83+E86+E85+E84+E87+E88+E89+E90+E91+E93+E92+E94+E95+E97+E96+E99+E98+E103+E105+E104+E107+E106+E108+E109+E110+E111+E112+E113+E114+E116+E117+E118+E119+E120</f>
        <v>7576737595</v>
      </c>
    </row>
    <row r="221" spans="1:5" s="33" customFormat="1" ht="12" customHeight="1">
      <c r="A221" s="118"/>
      <c r="B221" s="118"/>
      <c r="C221" s="118"/>
      <c r="D221" s="118"/>
      <c r="E221" s="118"/>
    </row>
    <row r="222" spans="1:5" s="19" customFormat="1" ht="12" customHeight="1">
      <c r="A222" s="85" t="s">
        <v>299</v>
      </c>
      <c r="B222" s="85"/>
      <c r="C222" s="85"/>
      <c r="D222" s="85"/>
      <c r="E222" s="85"/>
    </row>
    <row r="223" spans="1:5" s="51" customFormat="1" ht="12" customHeight="1">
      <c r="A223" s="87" t="s">
        <v>280</v>
      </c>
      <c r="B223" s="87"/>
      <c r="C223" s="87"/>
      <c r="D223" s="87"/>
      <c r="E223" s="87"/>
    </row>
    <row r="224" spans="1:5" s="34" customFormat="1" ht="6">
      <c r="A224" s="90"/>
      <c r="B224" s="90"/>
      <c r="C224" s="90"/>
      <c r="D224" s="90"/>
      <c r="E224" s="90"/>
    </row>
    <row r="225" spans="1:5" s="51" customFormat="1" ht="12" customHeight="1">
      <c r="A225" s="91" t="s">
        <v>234</v>
      </c>
      <c r="B225" s="91"/>
      <c r="C225" s="91"/>
      <c r="D225" s="91"/>
      <c r="E225" s="91"/>
    </row>
    <row r="226" spans="1:5" s="34" customFormat="1" ht="6">
      <c r="A226" s="90"/>
      <c r="B226" s="90"/>
      <c r="C226" s="90"/>
      <c r="D226" s="90"/>
      <c r="E226" s="90"/>
    </row>
    <row r="227" spans="1:5" s="19" customFormat="1" ht="12" customHeight="1">
      <c r="A227" s="85" t="s">
        <v>300</v>
      </c>
      <c r="B227" s="85"/>
      <c r="C227" s="85"/>
      <c r="D227" s="85"/>
      <c r="E227" s="85"/>
    </row>
    <row r="228" spans="1:5" s="19" customFormat="1" ht="12" customHeight="1">
      <c r="A228" s="85" t="s">
        <v>278</v>
      </c>
      <c r="B228" s="85"/>
      <c r="C228" s="85"/>
      <c r="D228" s="85"/>
      <c r="E228" s="85"/>
    </row>
  </sheetData>
  <sheetProtection/>
  <mergeCells count="195">
    <mergeCell ref="A225:E225"/>
    <mergeCell ref="A226:E226"/>
    <mergeCell ref="A227:E227"/>
    <mergeCell ref="A228:E228"/>
    <mergeCell ref="A45:B45"/>
    <mergeCell ref="A50:B50"/>
    <mergeCell ref="A55:B55"/>
    <mergeCell ref="A71:B71"/>
    <mergeCell ref="A132:B132"/>
    <mergeCell ref="A163:B163"/>
    <mergeCell ref="A173:B173"/>
    <mergeCell ref="A220:B220"/>
    <mergeCell ref="A221:E221"/>
    <mergeCell ref="A222:E222"/>
    <mergeCell ref="A223:E223"/>
    <mergeCell ref="A224:E224"/>
    <mergeCell ref="A213:B213"/>
    <mergeCell ref="A214:B214"/>
    <mergeCell ref="A216:B216"/>
    <mergeCell ref="A217:B217"/>
    <mergeCell ref="A219:B219"/>
    <mergeCell ref="A218:B218"/>
    <mergeCell ref="A207:B207"/>
    <mergeCell ref="A208:B208"/>
    <mergeCell ref="A209:B209"/>
    <mergeCell ref="A210:B210"/>
    <mergeCell ref="A211:B211"/>
    <mergeCell ref="A212:B212"/>
    <mergeCell ref="A199:B199"/>
    <mergeCell ref="A201:B201"/>
    <mergeCell ref="A202:B202"/>
    <mergeCell ref="A203:B203"/>
    <mergeCell ref="A204:B204"/>
    <mergeCell ref="A206:B206"/>
    <mergeCell ref="A200:B200"/>
    <mergeCell ref="A193:B193"/>
    <mergeCell ref="A194:B194"/>
    <mergeCell ref="A195:B195"/>
    <mergeCell ref="A196:B196"/>
    <mergeCell ref="A197:B197"/>
    <mergeCell ref="A198:B198"/>
    <mergeCell ref="A186:B186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4:B164"/>
    <mergeCell ref="A165:B165"/>
    <mergeCell ref="A166:B166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29:B129"/>
    <mergeCell ref="A130:B130"/>
    <mergeCell ref="A131:B131"/>
    <mergeCell ref="A133:B133"/>
    <mergeCell ref="A134:B134"/>
    <mergeCell ref="A135:B135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69:B69"/>
    <mergeCell ref="A70:B70"/>
    <mergeCell ref="A72:B72"/>
    <mergeCell ref="A73:B73"/>
    <mergeCell ref="A74:B74"/>
    <mergeCell ref="A62:B62"/>
    <mergeCell ref="A63:B63"/>
    <mergeCell ref="A64:B64"/>
    <mergeCell ref="A65:B65"/>
    <mergeCell ref="A66:B66"/>
    <mergeCell ref="A56:B56"/>
    <mergeCell ref="A57:B57"/>
    <mergeCell ref="A58:B58"/>
    <mergeCell ref="A59:B59"/>
    <mergeCell ref="A60:B60"/>
    <mergeCell ref="A61:B61"/>
    <mergeCell ref="A42:B42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E7"/>
    <mergeCell ref="A8:B8"/>
    <mergeCell ref="A10:B10"/>
    <mergeCell ref="A11:B11"/>
    <mergeCell ref="A15:B15"/>
    <mergeCell ref="A19:B19"/>
    <mergeCell ref="A1:E1"/>
    <mergeCell ref="A2:E2"/>
    <mergeCell ref="A3:E3"/>
    <mergeCell ref="A4:E4"/>
    <mergeCell ref="A5:B5"/>
    <mergeCell ref="A6:B6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1" customWidth="1"/>
    <col min="2" max="2" width="28.140625" style="1" customWidth="1"/>
    <col min="3" max="5" width="14.7109375" style="2" customWidth="1"/>
    <col min="6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3" customFormat="1" ht="27" customHeight="1">
      <c r="A2" s="114" t="s">
        <v>294</v>
      </c>
      <c r="B2" s="114"/>
      <c r="C2" s="114"/>
      <c r="D2" s="114"/>
      <c r="E2" s="114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86"/>
      <c r="B7" s="86"/>
      <c r="C7" s="86"/>
      <c r="D7" s="86"/>
      <c r="E7" s="86"/>
    </row>
    <row r="8" spans="1:5" s="13" customFormat="1" ht="12" customHeight="1">
      <c r="A8" s="92" t="s">
        <v>4</v>
      </c>
      <c r="B8" s="92"/>
      <c r="C8" s="14">
        <f>C10+C21+C36+C40+C51</f>
        <v>54298307807</v>
      </c>
      <c r="D8" s="14">
        <f>D10+D21+D36+D40+D51</f>
        <v>36913147803</v>
      </c>
      <c r="E8" s="14">
        <f>E10+E21+E36+E40+E51</f>
        <v>17385160004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3592540704</v>
      </c>
      <c r="D10" s="18">
        <f>D11+D15+D19</f>
        <v>2540668000</v>
      </c>
      <c r="E10" s="18">
        <f>E11+E15+E19</f>
        <v>1051872704</v>
      </c>
    </row>
    <row r="11" spans="1:5" s="19" customFormat="1" ht="12" customHeight="1">
      <c r="A11" s="100" t="s">
        <v>6</v>
      </c>
      <c r="B11" s="100"/>
      <c r="C11" s="20">
        <f>C12+C13+C14</f>
        <v>1271728363</v>
      </c>
      <c r="D11" s="20">
        <f>D12+D13+D14</f>
        <v>974848000</v>
      </c>
      <c r="E11" s="20">
        <f>E12+E13+E14</f>
        <v>296880363</v>
      </c>
    </row>
    <row r="12" spans="1:5" s="19" customFormat="1" ht="12" customHeight="1">
      <c r="A12" s="21"/>
      <c r="B12" s="22" t="s">
        <v>7</v>
      </c>
      <c r="C12" s="20">
        <f>C207+C208+C210+C215+C216</f>
        <v>504573728</v>
      </c>
      <c r="D12" s="20">
        <f>D207+D208+D210+D215+D216</f>
        <v>385469000</v>
      </c>
      <c r="E12" s="20">
        <f>E207+E208+E210+E215+E216</f>
        <v>119104728</v>
      </c>
    </row>
    <row r="13" spans="1:5" s="19" customFormat="1" ht="12" customHeight="1">
      <c r="A13" s="21"/>
      <c r="B13" s="22" t="s">
        <v>8</v>
      </c>
      <c r="C13" s="20">
        <f>+C211+C217</f>
        <v>433512145</v>
      </c>
      <c r="D13" s="20">
        <f>+D211+D217</f>
        <v>342723000</v>
      </c>
      <c r="E13" s="20">
        <f>+E211+E217</f>
        <v>90789145</v>
      </c>
    </row>
    <row r="14" spans="1:5" s="19" customFormat="1" ht="12" customHeight="1">
      <c r="A14" s="21"/>
      <c r="B14" s="23" t="s">
        <v>9</v>
      </c>
      <c r="C14" s="20">
        <f>C209+C212+C213+C214</f>
        <v>333642490</v>
      </c>
      <c r="D14" s="20">
        <f>D209+D212+D213+D214</f>
        <v>246656000</v>
      </c>
      <c r="E14" s="20">
        <f>E209+E212+E213+E214</f>
        <v>86986490</v>
      </c>
    </row>
    <row r="15" spans="1:5" s="19" customFormat="1" ht="12" customHeight="1">
      <c r="A15" s="100" t="s">
        <v>10</v>
      </c>
      <c r="B15" s="100"/>
      <c r="C15" s="20">
        <f>C16+C17+C18</f>
        <v>769274817</v>
      </c>
      <c r="D15" s="20">
        <f>D16+D17+D18</f>
        <v>553535000</v>
      </c>
      <c r="E15" s="20">
        <f>E16+E17+E18</f>
        <v>215739817</v>
      </c>
    </row>
    <row r="16" spans="1:5" s="19" customFormat="1" ht="12" customHeight="1">
      <c r="A16" s="21"/>
      <c r="B16" s="22" t="s">
        <v>11</v>
      </c>
      <c r="C16" s="20">
        <f>+C203</f>
        <v>262731211</v>
      </c>
      <c r="D16" s="20">
        <f>+D203</f>
        <v>189818000</v>
      </c>
      <c r="E16" s="20">
        <f>+E203</f>
        <v>72913211</v>
      </c>
    </row>
    <row r="17" spans="1:5" s="19" customFormat="1" ht="12" customHeight="1">
      <c r="A17" s="21"/>
      <c r="B17" s="22" t="s">
        <v>12</v>
      </c>
      <c r="C17" s="20">
        <f>+C202</f>
        <v>257515683</v>
      </c>
      <c r="D17" s="20">
        <f>+D202</f>
        <v>192148000</v>
      </c>
      <c r="E17" s="20">
        <f>+E202</f>
        <v>65367683</v>
      </c>
    </row>
    <row r="18" spans="1:5" s="19" customFormat="1" ht="12" customHeight="1">
      <c r="A18" s="24"/>
      <c r="B18" s="22" t="s">
        <v>13</v>
      </c>
      <c r="C18" s="20">
        <f>C204</f>
        <v>249027923</v>
      </c>
      <c r="D18" s="20">
        <f>D204</f>
        <v>171569000</v>
      </c>
      <c r="E18" s="20">
        <f>E204</f>
        <v>77458923</v>
      </c>
    </row>
    <row r="19" spans="1:5" s="19" customFormat="1" ht="12" customHeight="1">
      <c r="A19" s="101" t="s">
        <v>14</v>
      </c>
      <c r="B19" s="101"/>
      <c r="C19" s="26">
        <f>C194+C195+C196+C180+C197+C198+C185+C199+C188</f>
        <v>1551537524</v>
      </c>
      <c r="D19" s="26">
        <f>D194+D195+D196+D180+D197+D198+D185+D199+D188</f>
        <v>1012285000</v>
      </c>
      <c r="E19" s="26">
        <f>E194+E195+E196+E180+E197+E198+E185+E199+E188</f>
        <v>539252524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290</v>
      </c>
      <c r="B21" s="93"/>
      <c r="C21" s="18">
        <f>C22+C23+C24+C27+C30+C31</f>
        <v>11964200319</v>
      </c>
      <c r="D21" s="18">
        <f>D22+D23+D24+D27+D30+D31</f>
        <v>7589473168</v>
      </c>
      <c r="E21" s="18">
        <f>E22+E23+E24+E27+E30+E31</f>
        <v>4374727151</v>
      </c>
    </row>
    <row r="22" spans="1:5" s="19" customFormat="1" ht="12" customHeight="1">
      <c r="A22" s="100" t="s">
        <v>16</v>
      </c>
      <c r="B22" s="100"/>
      <c r="C22" s="20">
        <f>C134+C136+C137+C148+C149+C151+C153+C155+C156</f>
        <v>7751147769</v>
      </c>
      <c r="D22" s="20">
        <f>D134+D136+D137+D148+D149+D151+D153+D155+D156</f>
        <v>4750191425</v>
      </c>
      <c r="E22" s="20">
        <f>E134+E136+E137+E148+E149+E151+E153+E155+E156</f>
        <v>3000956344</v>
      </c>
    </row>
    <row r="23" spans="1:5" s="19" customFormat="1" ht="12" customHeight="1">
      <c r="A23" s="100" t="s">
        <v>17</v>
      </c>
      <c r="B23" s="100"/>
      <c r="C23" s="20">
        <f>C143</f>
        <v>1113758395</v>
      </c>
      <c r="D23" s="20">
        <f>D143</f>
        <v>739951999</v>
      </c>
      <c r="E23" s="20">
        <f>E143</f>
        <v>373806396</v>
      </c>
    </row>
    <row r="24" spans="1:5" s="19" customFormat="1" ht="12" customHeight="1">
      <c r="A24" s="100" t="s">
        <v>18</v>
      </c>
      <c r="B24" s="100"/>
      <c r="C24" s="20">
        <f>C25+C26</f>
        <v>1726514064</v>
      </c>
      <c r="D24" s="20">
        <f>D25+D26</f>
        <v>1128040004</v>
      </c>
      <c r="E24" s="20">
        <f>E25+E26</f>
        <v>598474060</v>
      </c>
    </row>
    <row r="25" spans="1:5" s="19" customFormat="1" ht="12" customHeight="1">
      <c r="A25" s="27"/>
      <c r="B25" s="22" t="s">
        <v>19</v>
      </c>
      <c r="C25" s="20">
        <f>C135+C140+C142+C150+C157+C162</f>
        <v>147880837</v>
      </c>
      <c r="D25" s="20">
        <f>D135+D140+D142+D150+D157+D162</f>
        <v>118712001</v>
      </c>
      <c r="E25" s="20">
        <f>E135+E140+E142+E150+E157+E162</f>
        <v>29168836</v>
      </c>
    </row>
    <row r="26" spans="1:5" s="19" customFormat="1" ht="12" customHeight="1">
      <c r="A26" s="24"/>
      <c r="B26" s="22" t="s">
        <v>20</v>
      </c>
      <c r="C26" s="20">
        <f>C141+C144+C147+C159</f>
        <v>1578633227</v>
      </c>
      <c r="D26" s="20">
        <f>D141+D144+D147+D159</f>
        <v>1009328003</v>
      </c>
      <c r="E26" s="20">
        <f>E141+E144+E147+E159</f>
        <v>569305224</v>
      </c>
    </row>
    <row r="27" spans="1:5" s="19" customFormat="1" ht="12" customHeight="1">
      <c r="A27" s="100" t="s">
        <v>21</v>
      </c>
      <c r="B27" s="100"/>
      <c r="C27" s="20">
        <f>C28+C29</f>
        <v>511920839</v>
      </c>
      <c r="D27" s="20">
        <f>D28+D29</f>
        <v>339215740</v>
      </c>
      <c r="E27" s="20">
        <f>E28+E29</f>
        <v>172705099</v>
      </c>
    </row>
    <row r="28" spans="1:5" s="19" customFormat="1" ht="12" customHeight="1">
      <c r="A28" s="27"/>
      <c r="B28" s="22" t="s">
        <v>22</v>
      </c>
      <c r="C28" s="20">
        <f>+C139</f>
        <v>162060590</v>
      </c>
      <c r="D28" s="20">
        <f>+D139</f>
        <v>131780740</v>
      </c>
      <c r="E28" s="20">
        <f>+E139</f>
        <v>30279850</v>
      </c>
    </row>
    <row r="29" spans="1:5" s="19" customFormat="1" ht="12" customHeight="1">
      <c r="A29" s="24"/>
      <c r="B29" s="22" t="s">
        <v>23</v>
      </c>
      <c r="C29" s="20">
        <f>C138+C158+C161</f>
        <v>349860249</v>
      </c>
      <c r="D29" s="20">
        <f>D138+D158+D161</f>
        <v>207435000</v>
      </c>
      <c r="E29" s="20">
        <f>E138+E158+E161</f>
        <v>142425249</v>
      </c>
    </row>
    <row r="30" spans="1:5" s="19" customFormat="1" ht="12" customHeight="1">
      <c r="A30" s="100" t="s">
        <v>24</v>
      </c>
      <c r="B30" s="100"/>
      <c r="C30" s="20">
        <f>C145+C146+C152+C154+C160</f>
        <v>112911098</v>
      </c>
      <c r="D30" s="20">
        <f>D145+D146+D152+D154+D160</f>
        <v>85105000</v>
      </c>
      <c r="E30" s="20">
        <f>E145+E146+E152+E154+E160</f>
        <v>27806098</v>
      </c>
    </row>
    <row r="31" spans="1:5" s="19" customFormat="1" ht="12" customHeight="1">
      <c r="A31" s="100" t="s">
        <v>291</v>
      </c>
      <c r="B31" s="100"/>
      <c r="C31" s="20">
        <f>C32+C33+C34</f>
        <v>747948154</v>
      </c>
      <c r="D31" s="20">
        <f>D32+D33+D34</f>
        <v>546969000</v>
      </c>
      <c r="E31" s="20">
        <f>E32+E33+E34</f>
        <v>200979154</v>
      </c>
    </row>
    <row r="32" spans="1:5" s="19" customFormat="1" ht="12" customHeight="1">
      <c r="A32" s="27"/>
      <c r="B32" s="22" t="s">
        <v>26</v>
      </c>
      <c r="C32" s="20">
        <f>C170</f>
        <v>72489980</v>
      </c>
      <c r="D32" s="20">
        <f>D170</f>
        <v>58334000</v>
      </c>
      <c r="E32" s="20">
        <f>E170</f>
        <v>14155980</v>
      </c>
    </row>
    <row r="33" spans="1:5" s="19" customFormat="1" ht="12" customHeight="1">
      <c r="A33" s="21"/>
      <c r="B33" s="22" t="s">
        <v>27</v>
      </c>
      <c r="C33" s="20">
        <f>C166+C167+C168+C171</f>
        <v>54984470</v>
      </c>
      <c r="D33" s="20">
        <f>D166+D167+D168+D171</f>
        <v>44447000</v>
      </c>
      <c r="E33" s="20">
        <f>E166+E167+E168+E171</f>
        <v>10537470</v>
      </c>
    </row>
    <row r="34" spans="1:5" s="19" customFormat="1" ht="12" customHeight="1">
      <c r="A34" s="21"/>
      <c r="B34" s="28" t="s">
        <v>292</v>
      </c>
      <c r="C34" s="26">
        <f>C165+C169+C172</f>
        <v>620473704</v>
      </c>
      <c r="D34" s="26">
        <f>D165+D169+D172</f>
        <v>444188000</v>
      </c>
      <c r="E34" s="26">
        <f>E165+E169+E172</f>
        <v>176285704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6611837779</v>
      </c>
      <c r="D36" s="18">
        <f>D37+D38</f>
        <v>4511175000</v>
      </c>
      <c r="E36" s="18">
        <f>E37+E38</f>
        <v>2100662779</v>
      </c>
    </row>
    <row r="37" spans="1:5" s="19" customFormat="1" ht="12" customHeight="1">
      <c r="A37" s="100" t="s">
        <v>30</v>
      </c>
      <c r="B37" s="100"/>
      <c r="C37" s="20">
        <f>C175+C176+C178+C179+C181+C184+C186+C187+C190+C191</f>
        <v>5701538413</v>
      </c>
      <c r="D37" s="20">
        <f>D175+D176+D178+D179+D181+D184+D186+D187+D190+D191</f>
        <v>3905272000</v>
      </c>
      <c r="E37" s="20">
        <f>E175+E176+E178+E179+E181+E184+E186+E187+E190+E191</f>
        <v>1796266413</v>
      </c>
    </row>
    <row r="38" spans="1:5" s="19" customFormat="1" ht="12" customHeight="1">
      <c r="A38" s="101" t="s">
        <v>31</v>
      </c>
      <c r="B38" s="101"/>
      <c r="C38" s="26">
        <f>+C177+C182+C189</f>
        <v>910299366</v>
      </c>
      <c r="D38" s="26">
        <f>+D177+D182+D189</f>
        <v>605903000</v>
      </c>
      <c r="E38" s="26">
        <f>+E177+E182+E189</f>
        <v>304396366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C41+C42+C46</f>
        <v>24357464211</v>
      </c>
      <c r="D40" s="18">
        <f>D41+D42+D46</f>
        <v>16747962000</v>
      </c>
      <c r="E40" s="18">
        <f>E41+E42+E46</f>
        <v>7609502211</v>
      </c>
    </row>
    <row r="41" spans="1:5" s="19" customFormat="1" ht="12" customHeight="1">
      <c r="A41" s="100" t="s">
        <v>33</v>
      </c>
      <c r="B41" s="100"/>
      <c r="C41" s="20">
        <f>C85+C86+C87+C89+C93+C94+C96+C98+C100+C101+C105+C107+C112+C113+C117+C120+C123+C126+C130+C131</f>
        <v>17230786002</v>
      </c>
      <c r="D41" s="20">
        <f>D85+D86+D87+D89+D93+D94+D96+D98+D100+D101+D105+D107+D112+D113+D117+D120+D123+D126+D130+D131</f>
        <v>11778122000</v>
      </c>
      <c r="E41" s="20">
        <f>E85+E86+E87+E89+E93+E94+E96+E98+E100+E101+E105+E107+E112+E113+E117+E120+E123+E126+E130+E131</f>
        <v>5452664002</v>
      </c>
    </row>
    <row r="42" spans="1:5" s="19" customFormat="1" ht="12" customHeight="1">
      <c r="A42" s="102" t="s">
        <v>34</v>
      </c>
      <c r="B42" s="102"/>
      <c r="C42" s="20">
        <f>C43+C44+C45</f>
        <v>3637557431</v>
      </c>
      <c r="D42" s="20">
        <f>D43+D44+D45</f>
        <v>2593292000</v>
      </c>
      <c r="E42" s="20">
        <f>E43+E44+E45</f>
        <v>1044265431</v>
      </c>
    </row>
    <row r="43" spans="1:5" s="19" customFormat="1" ht="12" customHeight="1">
      <c r="A43" s="28"/>
      <c r="B43" s="22" t="s">
        <v>35</v>
      </c>
      <c r="C43" s="20">
        <f>C78+C110+C99+C183+C103+C108+C127</f>
        <v>2204805114</v>
      </c>
      <c r="D43" s="20">
        <f>D78+D110+D99+D183+D103+D108+D127</f>
        <v>1592061000</v>
      </c>
      <c r="E43" s="20">
        <f>E78+E110+E99+E183+E103+E108+E127</f>
        <v>612744114</v>
      </c>
    </row>
    <row r="44" spans="1:5" s="19" customFormat="1" ht="12" customHeight="1">
      <c r="A44" s="28"/>
      <c r="B44" s="22" t="s">
        <v>36</v>
      </c>
      <c r="C44" s="20">
        <f>C88+C116+C118+C125</f>
        <v>1327477371</v>
      </c>
      <c r="D44" s="20">
        <f>D88+D116+D118+D125</f>
        <v>916959000</v>
      </c>
      <c r="E44" s="20">
        <f>E88+E116+E118+E125</f>
        <v>410518371</v>
      </c>
    </row>
    <row r="45" spans="1:5" s="19" customFormat="1" ht="12" customHeight="1">
      <c r="A45" s="28"/>
      <c r="B45" s="23" t="s">
        <v>37</v>
      </c>
      <c r="C45" s="20">
        <f>C82+C91+C92+C128</f>
        <v>105274946</v>
      </c>
      <c r="D45" s="20">
        <f>D82+D91+D92+D128</f>
        <v>84272000</v>
      </c>
      <c r="E45" s="20">
        <f>E82+E91+E92+E128</f>
        <v>21002946</v>
      </c>
    </row>
    <row r="46" spans="1:5" s="19" customFormat="1" ht="12" customHeight="1">
      <c r="A46" s="100" t="s">
        <v>38</v>
      </c>
      <c r="B46" s="100"/>
      <c r="C46" s="20">
        <f>C47+C48+C49</f>
        <v>3489120778</v>
      </c>
      <c r="D46" s="20">
        <f>D47+D48+D49</f>
        <v>2376548000</v>
      </c>
      <c r="E46" s="20">
        <f>E47+E48+E49</f>
        <v>1112572778</v>
      </c>
    </row>
    <row r="47" spans="1:5" s="19" customFormat="1" ht="12" customHeight="1">
      <c r="A47" s="28"/>
      <c r="B47" s="22" t="s">
        <v>39</v>
      </c>
      <c r="C47" s="20">
        <f>+C74+C75+C84+C109</f>
        <v>356229970</v>
      </c>
      <c r="D47" s="20">
        <f>+D74+D75+D84+D109</f>
        <v>269809000</v>
      </c>
      <c r="E47" s="20">
        <f>+E74+E75+E84+E109</f>
        <v>86420970</v>
      </c>
    </row>
    <row r="48" spans="1:5" s="19" customFormat="1" ht="12" customHeight="1">
      <c r="A48" s="28"/>
      <c r="B48" s="22" t="s">
        <v>40</v>
      </c>
      <c r="C48" s="20">
        <f>C77+C79+C95+C97+C111+C115+C121+C124</f>
        <v>818865510</v>
      </c>
      <c r="D48" s="20">
        <f>D77+D79+D95+D97+D111+D115+D121+D124</f>
        <v>613878000</v>
      </c>
      <c r="E48" s="20">
        <f>E77+E79+E95+E97+E111+E115+E121+E124</f>
        <v>204987510</v>
      </c>
    </row>
    <row r="49" spans="1:5" s="19" customFormat="1" ht="12" customHeight="1">
      <c r="A49" s="28"/>
      <c r="B49" s="28" t="s">
        <v>41</v>
      </c>
      <c r="C49" s="26">
        <f>C73+C80+C90+C102+C114+C119+C129</f>
        <v>2314025298</v>
      </c>
      <c r="D49" s="26">
        <f>D73+D80+D90+D102+D114+D119+D129</f>
        <v>1492861000</v>
      </c>
      <c r="E49" s="26">
        <f>E73+E80+E90+E102+E114+E119+E129</f>
        <v>821164298</v>
      </c>
    </row>
    <row r="50" spans="1:5" s="19" customFormat="1" ht="12" customHeight="1">
      <c r="A50" s="23"/>
      <c r="B50" s="23"/>
      <c r="C50" s="23"/>
      <c r="D50" s="23"/>
      <c r="E50" s="23"/>
    </row>
    <row r="51" spans="1:5" s="17" customFormat="1" ht="12" customHeight="1">
      <c r="A51" s="93" t="s">
        <v>42</v>
      </c>
      <c r="B51" s="93"/>
      <c r="C51" s="18">
        <f>C52+C53+C54</f>
        <v>7772264794</v>
      </c>
      <c r="D51" s="18">
        <f>D52+D53+D54</f>
        <v>5523869635</v>
      </c>
      <c r="E51" s="18">
        <f>E52+E53+E54</f>
        <v>2248395159</v>
      </c>
    </row>
    <row r="52" spans="1:5" s="19" customFormat="1" ht="12" customHeight="1">
      <c r="A52" s="100" t="s">
        <v>43</v>
      </c>
      <c r="B52" s="100"/>
      <c r="C52" s="20">
        <f>C57+C61+C66+C70</f>
        <v>2461014801</v>
      </c>
      <c r="D52" s="20">
        <f>D57+D61+D66+D70</f>
        <v>1761177135</v>
      </c>
      <c r="E52" s="20">
        <f>E57+E61+E66+E70</f>
        <v>699837666</v>
      </c>
    </row>
    <row r="53" spans="1:5" s="19" customFormat="1" ht="12" customHeight="1">
      <c r="A53" s="100" t="s">
        <v>44</v>
      </c>
      <c r="B53" s="100"/>
      <c r="C53" s="20">
        <f>C76+C58+C81+C83+C62+C63+C64+C104+C106+C65+C67+C68+C122+C69</f>
        <v>4802768889</v>
      </c>
      <c r="D53" s="20">
        <f>D76+D58+D81+D83+D62+D63+D64+D104+D106+D65+D67+D68+D122+D69</f>
        <v>3393911500</v>
      </c>
      <c r="E53" s="20">
        <f>E76+E58+E81+E83+E62+E63+E64+E104+E106+E65+E67+E68+E122+E69</f>
        <v>1408857389</v>
      </c>
    </row>
    <row r="54" spans="1:5" s="19" customFormat="1" ht="12" customHeight="1">
      <c r="A54" s="101" t="s">
        <v>45</v>
      </c>
      <c r="B54" s="101"/>
      <c r="C54" s="26">
        <f>C60+C59</f>
        <v>508481104</v>
      </c>
      <c r="D54" s="26">
        <f>D60+D59</f>
        <v>368781000</v>
      </c>
      <c r="E54" s="26">
        <f>E60+E59</f>
        <v>139700104</v>
      </c>
    </row>
    <row r="55" spans="1:5" s="19" customFormat="1" ht="12" customHeight="1">
      <c r="A55" s="23"/>
      <c r="B55" s="29"/>
      <c r="C55" s="30"/>
      <c r="D55" s="30"/>
      <c r="E55" s="30"/>
    </row>
    <row r="56" spans="1:5" s="19" customFormat="1" ht="12" customHeight="1">
      <c r="A56" s="103" t="s">
        <v>46</v>
      </c>
      <c r="B56" s="103"/>
      <c r="C56" s="16">
        <f>SUM(C57:C70)</f>
        <v>6976978159</v>
      </c>
      <c r="D56" s="16">
        <f>SUM(D57:D70)</f>
        <v>4971835635</v>
      </c>
      <c r="E56" s="16">
        <f>SUM(E57:E70)</f>
        <v>2005142524</v>
      </c>
    </row>
    <row r="57" spans="1:5" s="19" customFormat="1" ht="12" customHeight="1">
      <c r="A57" s="100" t="s">
        <v>47</v>
      </c>
      <c r="B57" s="100"/>
      <c r="C57" s="20">
        <v>528793202</v>
      </c>
      <c r="D57" s="20">
        <v>359340000</v>
      </c>
      <c r="E57" s="20">
        <v>169453202</v>
      </c>
    </row>
    <row r="58" spans="1:5" s="19" customFormat="1" ht="12" customHeight="1">
      <c r="A58" s="100" t="s">
        <v>48</v>
      </c>
      <c r="B58" s="100"/>
      <c r="C58" s="20">
        <v>79636070</v>
      </c>
      <c r="D58" s="20">
        <v>51799000</v>
      </c>
      <c r="E58" s="20">
        <v>27837070</v>
      </c>
    </row>
    <row r="59" spans="1:5" s="19" customFormat="1" ht="12" customHeight="1">
      <c r="A59" s="100" t="s">
        <v>49</v>
      </c>
      <c r="B59" s="100"/>
      <c r="C59" s="20">
        <v>219777719</v>
      </c>
      <c r="D59" s="20">
        <v>162000000</v>
      </c>
      <c r="E59" s="20">
        <v>57777719</v>
      </c>
    </row>
    <row r="60" spans="1:5" s="19" customFormat="1" ht="12" customHeight="1">
      <c r="A60" s="100" t="s">
        <v>50</v>
      </c>
      <c r="B60" s="100"/>
      <c r="C60" s="20">
        <v>288703385</v>
      </c>
      <c r="D60" s="20">
        <v>206781000</v>
      </c>
      <c r="E60" s="20">
        <v>81922385</v>
      </c>
    </row>
    <row r="61" spans="1:5" s="19" customFormat="1" ht="12" customHeight="1">
      <c r="A61" s="100" t="s">
        <v>51</v>
      </c>
      <c r="B61" s="100"/>
      <c r="C61" s="20">
        <v>1052477269</v>
      </c>
      <c r="D61" s="20">
        <v>783712135</v>
      </c>
      <c r="E61" s="20">
        <v>268765134</v>
      </c>
    </row>
    <row r="62" spans="1:5" s="19" customFormat="1" ht="12" customHeight="1">
      <c r="A62" s="100" t="s">
        <v>52</v>
      </c>
      <c r="B62" s="100"/>
      <c r="C62" s="20">
        <v>313264600</v>
      </c>
      <c r="D62" s="20">
        <v>226477000</v>
      </c>
      <c r="E62" s="20">
        <v>86787600</v>
      </c>
    </row>
    <row r="63" spans="1:5" s="19" customFormat="1" ht="12" customHeight="1">
      <c r="A63" s="100" t="s">
        <v>53</v>
      </c>
      <c r="B63" s="100"/>
      <c r="C63" s="20">
        <v>177102160</v>
      </c>
      <c r="D63" s="20">
        <v>127193000</v>
      </c>
      <c r="E63" s="20">
        <v>49909160</v>
      </c>
    </row>
    <row r="64" spans="1:5" s="19" customFormat="1" ht="12" customHeight="1">
      <c r="A64" s="100" t="s">
        <v>54</v>
      </c>
      <c r="B64" s="100"/>
      <c r="C64" s="20">
        <v>1934975645</v>
      </c>
      <c r="D64" s="20">
        <v>1421603500</v>
      </c>
      <c r="E64" s="20">
        <v>513372145</v>
      </c>
    </row>
    <row r="65" spans="1:5" s="19" customFormat="1" ht="12" customHeight="1">
      <c r="A65" s="100" t="s">
        <v>55</v>
      </c>
      <c r="B65" s="100"/>
      <c r="C65" s="20">
        <v>32511531</v>
      </c>
      <c r="D65" s="20">
        <v>26035000</v>
      </c>
      <c r="E65" s="20">
        <v>6476531</v>
      </c>
    </row>
    <row r="66" spans="1:5" s="19" customFormat="1" ht="12" customHeight="1">
      <c r="A66" s="100" t="s">
        <v>56</v>
      </c>
      <c r="B66" s="100"/>
      <c r="C66" s="20">
        <v>535328584</v>
      </c>
      <c r="D66" s="20">
        <v>378713000</v>
      </c>
      <c r="E66" s="20">
        <v>156615584</v>
      </c>
    </row>
    <row r="67" spans="1:5" s="19" customFormat="1" ht="12" customHeight="1">
      <c r="A67" s="100" t="s">
        <v>57</v>
      </c>
      <c r="B67" s="100"/>
      <c r="C67" s="20">
        <v>336839202</v>
      </c>
      <c r="D67" s="20">
        <v>217114000</v>
      </c>
      <c r="E67" s="20">
        <v>119725202</v>
      </c>
    </row>
    <row r="68" spans="1:5" s="19" customFormat="1" ht="12" customHeight="1">
      <c r="A68" s="100" t="s">
        <v>58</v>
      </c>
      <c r="B68" s="100"/>
      <c r="C68" s="20">
        <v>358960947</v>
      </c>
      <c r="D68" s="20">
        <v>245698000</v>
      </c>
      <c r="E68" s="20">
        <v>113262947</v>
      </c>
    </row>
    <row r="69" spans="1:5" s="19" customFormat="1" ht="12" customHeight="1">
      <c r="A69" s="100" t="s">
        <v>59</v>
      </c>
      <c r="B69" s="100"/>
      <c r="C69" s="20">
        <v>774192099</v>
      </c>
      <c r="D69" s="20">
        <v>525958000</v>
      </c>
      <c r="E69" s="20">
        <v>248234099</v>
      </c>
    </row>
    <row r="70" spans="1:5" s="19" customFormat="1" ht="12" customHeight="1">
      <c r="A70" s="101" t="s">
        <v>60</v>
      </c>
      <c r="B70" s="101"/>
      <c r="C70" s="26">
        <v>344415746</v>
      </c>
      <c r="D70" s="26">
        <v>239412000</v>
      </c>
      <c r="E70" s="26">
        <v>105003746</v>
      </c>
    </row>
    <row r="71" spans="1:5" s="19" customFormat="1" ht="12" customHeight="1">
      <c r="A71" s="23"/>
      <c r="B71" s="23"/>
      <c r="C71" s="23"/>
      <c r="D71" s="23"/>
      <c r="E71" s="23"/>
    </row>
    <row r="72" spans="1:5" s="19" customFormat="1" ht="12" customHeight="1">
      <c r="A72" s="93" t="s">
        <v>61</v>
      </c>
      <c r="B72" s="93"/>
      <c r="C72" s="18">
        <f>SUM(C73:C131)</f>
        <v>25117637878</v>
      </c>
      <c r="D72" s="18">
        <f>SUM(D73:D131)</f>
        <v>17272438000</v>
      </c>
      <c r="E72" s="18">
        <f>SUM(E73:E131)</f>
        <v>7845199878</v>
      </c>
    </row>
    <row r="73" spans="1:5" s="19" customFormat="1" ht="12" customHeight="1">
      <c r="A73" s="100" t="s">
        <v>62</v>
      </c>
      <c r="B73" s="100"/>
      <c r="C73" s="20">
        <v>623414939</v>
      </c>
      <c r="D73" s="20">
        <v>403005000</v>
      </c>
      <c r="E73" s="20">
        <v>220409939</v>
      </c>
    </row>
    <row r="74" spans="1:5" s="19" customFormat="1" ht="12" customHeight="1">
      <c r="A74" s="100" t="s">
        <v>63</v>
      </c>
      <c r="B74" s="100"/>
      <c r="C74" s="20">
        <v>160615179</v>
      </c>
      <c r="D74" s="20">
        <v>126315000</v>
      </c>
      <c r="E74" s="20">
        <v>34300179</v>
      </c>
    </row>
    <row r="75" spans="1:5" s="19" customFormat="1" ht="12" customHeight="1">
      <c r="A75" s="100" t="s">
        <v>64</v>
      </c>
      <c r="B75" s="100"/>
      <c r="C75" s="20">
        <v>40211148</v>
      </c>
      <c r="D75" s="20">
        <v>30366000</v>
      </c>
      <c r="E75" s="20">
        <v>9845148</v>
      </c>
    </row>
    <row r="76" spans="1:5" s="19" customFormat="1" ht="12" customHeight="1">
      <c r="A76" s="100" t="s">
        <v>65</v>
      </c>
      <c r="B76" s="100"/>
      <c r="C76" s="20">
        <v>110906712</v>
      </c>
      <c r="D76" s="20">
        <v>85428000</v>
      </c>
      <c r="E76" s="20">
        <v>25478712</v>
      </c>
    </row>
    <row r="77" spans="1:5" s="19" customFormat="1" ht="12" customHeight="1">
      <c r="A77" s="100" t="s">
        <v>66</v>
      </c>
      <c r="B77" s="100"/>
      <c r="C77" s="20">
        <v>51200752</v>
      </c>
      <c r="D77" s="20">
        <v>39980000</v>
      </c>
      <c r="E77" s="20">
        <v>11220752</v>
      </c>
    </row>
    <row r="78" spans="1:5" s="19" customFormat="1" ht="12" customHeight="1">
      <c r="A78" s="100" t="s">
        <v>67</v>
      </c>
      <c r="B78" s="100"/>
      <c r="C78" s="20">
        <v>264840225</v>
      </c>
      <c r="D78" s="20">
        <v>181130000</v>
      </c>
      <c r="E78" s="20">
        <v>83710225</v>
      </c>
    </row>
    <row r="79" spans="1:5" s="19" customFormat="1" ht="12" customHeight="1">
      <c r="A79" s="100" t="s">
        <v>68</v>
      </c>
      <c r="B79" s="100"/>
      <c r="C79" s="20">
        <v>70174925</v>
      </c>
      <c r="D79" s="20">
        <v>57837000</v>
      </c>
      <c r="E79" s="20">
        <v>12337925</v>
      </c>
    </row>
    <row r="80" spans="1:5" s="19" customFormat="1" ht="12" customHeight="1">
      <c r="A80" s="100" t="s">
        <v>69</v>
      </c>
      <c r="B80" s="100"/>
      <c r="C80" s="20">
        <v>565049488</v>
      </c>
      <c r="D80" s="20">
        <v>382875000</v>
      </c>
      <c r="E80" s="20">
        <v>182174488</v>
      </c>
    </row>
    <row r="81" spans="1:5" s="19" customFormat="1" ht="12" customHeight="1">
      <c r="A81" s="100" t="s">
        <v>71</v>
      </c>
      <c r="B81" s="100"/>
      <c r="C81" s="20">
        <v>182822718</v>
      </c>
      <c r="D81" s="20">
        <v>120428000</v>
      </c>
      <c r="E81" s="20">
        <v>62394718</v>
      </c>
    </row>
    <row r="82" spans="1:5" s="19" customFormat="1" ht="12" customHeight="1">
      <c r="A82" s="100" t="s">
        <v>72</v>
      </c>
      <c r="B82" s="100"/>
      <c r="C82" s="20">
        <v>15633610</v>
      </c>
      <c r="D82" s="20">
        <v>11644000</v>
      </c>
      <c r="E82" s="20">
        <v>3989610</v>
      </c>
    </row>
    <row r="83" spans="1:5" s="19" customFormat="1" ht="12" customHeight="1">
      <c r="A83" s="100" t="s">
        <v>73</v>
      </c>
      <c r="B83" s="100"/>
      <c r="C83" s="20">
        <v>105794982</v>
      </c>
      <c r="D83" s="20">
        <v>78814000</v>
      </c>
      <c r="E83" s="20">
        <v>26980982</v>
      </c>
    </row>
    <row r="84" spans="1:5" s="19" customFormat="1" ht="12" customHeight="1">
      <c r="A84" s="100" t="s">
        <v>74</v>
      </c>
      <c r="B84" s="100"/>
      <c r="C84" s="20">
        <v>126340954</v>
      </c>
      <c r="D84" s="20">
        <v>87871000</v>
      </c>
      <c r="E84" s="20">
        <v>38469954</v>
      </c>
    </row>
    <row r="85" spans="1:5" s="19" customFormat="1" ht="12" customHeight="1">
      <c r="A85" s="100" t="s">
        <v>75</v>
      </c>
      <c r="B85" s="100"/>
      <c r="C85" s="20">
        <v>215358542</v>
      </c>
      <c r="D85" s="20">
        <v>147025000</v>
      </c>
      <c r="E85" s="20">
        <v>68333542</v>
      </c>
    </row>
    <row r="86" spans="1:5" s="19" customFormat="1" ht="12" customHeight="1">
      <c r="A86" s="100" t="s">
        <v>76</v>
      </c>
      <c r="B86" s="100"/>
      <c r="C86" s="20">
        <v>332464153</v>
      </c>
      <c r="D86" s="20">
        <v>196185000</v>
      </c>
      <c r="E86" s="20">
        <v>136279153</v>
      </c>
    </row>
    <row r="87" spans="1:5" s="19" customFormat="1" ht="12" customHeight="1">
      <c r="A87" s="100" t="s">
        <v>78</v>
      </c>
      <c r="B87" s="100"/>
      <c r="C87" s="20">
        <v>249534651</v>
      </c>
      <c r="D87" s="20">
        <v>157738000</v>
      </c>
      <c r="E87" s="20">
        <v>91796651</v>
      </c>
    </row>
    <row r="88" spans="1:5" s="19" customFormat="1" ht="12" customHeight="1">
      <c r="A88" s="100" t="s">
        <v>79</v>
      </c>
      <c r="B88" s="100"/>
      <c r="C88" s="20">
        <v>715586331</v>
      </c>
      <c r="D88" s="20">
        <v>508347000</v>
      </c>
      <c r="E88" s="20">
        <v>207239331</v>
      </c>
    </row>
    <row r="89" spans="1:5" s="19" customFormat="1" ht="12" customHeight="1">
      <c r="A89" s="100" t="s">
        <v>81</v>
      </c>
      <c r="B89" s="100"/>
      <c r="C89" s="20">
        <v>149862194</v>
      </c>
      <c r="D89" s="20">
        <v>101336000</v>
      </c>
      <c r="E89" s="20">
        <v>48526194</v>
      </c>
    </row>
    <row r="90" spans="1:5" s="19" customFormat="1" ht="12" customHeight="1">
      <c r="A90" s="100" t="s">
        <v>82</v>
      </c>
      <c r="B90" s="100"/>
      <c r="C90" s="20">
        <v>594948583</v>
      </c>
      <c r="D90" s="20">
        <v>374578000</v>
      </c>
      <c r="E90" s="20">
        <v>220370583</v>
      </c>
    </row>
    <row r="91" spans="1:5" s="19" customFormat="1" ht="12" customHeight="1">
      <c r="A91" s="100" t="s">
        <v>83</v>
      </c>
      <c r="B91" s="100"/>
      <c r="C91" s="20">
        <v>9315390</v>
      </c>
      <c r="D91" s="20">
        <v>7079000</v>
      </c>
      <c r="E91" s="20">
        <v>2236390</v>
      </c>
    </row>
    <row r="92" spans="1:5" s="19" customFormat="1" ht="12" customHeight="1">
      <c r="A92" s="100" t="s">
        <v>84</v>
      </c>
      <c r="B92" s="100"/>
      <c r="C92" s="20">
        <v>15886215</v>
      </c>
      <c r="D92" s="20">
        <v>12187000</v>
      </c>
      <c r="E92" s="20">
        <v>3699215</v>
      </c>
    </row>
    <row r="93" spans="1:5" s="19" customFormat="1" ht="12" customHeight="1">
      <c r="A93" s="100" t="s">
        <v>85</v>
      </c>
      <c r="B93" s="100"/>
      <c r="C93" s="20">
        <v>1080973764</v>
      </c>
      <c r="D93" s="20">
        <v>655152000</v>
      </c>
      <c r="E93" s="20">
        <v>425821764</v>
      </c>
    </row>
    <row r="94" spans="1:5" s="19" customFormat="1" ht="12" customHeight="1">
      <c r="A94" s="100" t="s">
        <v>86</v>
      </c>
      <c r="B94" s="100"/>
      <c r="C94" s="20">
        <v>350321613</v>
      </c>
      <c r="D94" s="20">
        <v>217998000</v>
      </c>
      <c r="E94" s="20">
        <v>132323613</v>
      </c>
    </row>
    <row r="95" spans="1:5" s="19" customFormat="1" ht="12" customHeight="1">
      <c r="A95" s="100" t="s">
        <v>87</v>
      </c>
      <c r="B95" s="100"/>
      <c r="C95" s="20">
        <v>134167397</v>
      </c>
      <c r="D95" s="20">
        <v>106199000</v>
      </c>
      <c r="E95" s="20">
        <v>27968397</v>
      </c>
    </row>
    <row r="96" spans="1:5" s="19" customFormat="1" ht="12" customHeight="1">
      <c r="A96" s="100" t="s">
        <v>88</v>
      </c>
      <c r="B96" s="100"/>
      <c r="C96" s="20">
        <v>211261755</v>
      </c>
      <c r="D96" s="20">
        <v>126307000</v>
      </c>
      <c r="E96" s="20">
        <v>84954755</v>
      </c>
    </row>
    <row r="97" spans="1:5" s="19" customFormat="1" ht="12" customHeight="1">
      <c r="A97" s="100" t="s">
        <v>89</v>
      </c>
      <c r="B97" s="100"/>
      <c r="C97" s="20">
        <v>55621418</v>
      </c>
      <c r="D97" s="20">
        <v>44656000</v>
      </c>
      <c r="E97" s="20">
        <v>10965418</v>
      </c>
    </row>
    <row r="98" spans="1:5" s="19" customFormat="1" ht="12" customHeight="1">
      <c r="A98" s="100" t="s">
        <v>90</v>
      </c>
      <c r="B98" s="100"/>
      <c r="C98" s="20">
        <v>150770914</v>
      </c>
      <c r="D98" s="20">
        <v>116934000</v>
      </c>
      <c r="E98" s="20">
        <v>33836914</v>
      </c>
    </row>
    <row r="99" spans="1:5" s="19" customFormat="1" ht="12" customHeight="1">
      <c r="A99" s="100" t="s">
        <v>91</v>
      </c>
      <c r="B99" s="100"/>
      <c r="C99" s="20">
        <v>181686788</v>
      </c>
      <c r="D99" s="20">
        <v>128012000</v>
      </c>
      <c r="E99" s="20">
        <v>53674788</v>
      </c>
    </row>
    <row r="100" spans="1:5" s="19" customFormat="1" ht="12" customHeight="1">
      <c r="A100" s="100" t="s">
        <v>92</v>
      </c>
      <c r="B100" s="100"/>
      <c r="C100" s="20">
        <v>238448592</v>
      </c>
      <c r="D100" s="20">
        <v>160515000</v>
      </c>
      <c r="E100" s="20">
        <v>77933592</v>
      </c>
    </row>
    <row r="101" spans="1:5" s="19" customFormat="1" ht="12" customHeight="1">
      <c r="A101" s="100" t="s">
        <v>93</v>
      </c>
      <c r="B101" s="100"/>
      <c r="C101" s="20">
        <v>10856861661</v>
      </c>
      <c r="D101" s="20">
        <v>7479846000</v>
      </c>
      <c r="E101" s="20">
        <v>3377015661</v>
      </c>
    </row>
    <row r="102" spans="1:5" s="19" customFormat="1" ht="12" customHeight="1">
      <c r="A102" s="100" t="s">
        <v>94</v>
      </c>
      <c r="B102" s="100"/>
      <c r="C102" s="20">
        <v>275310762</v>
      </c>
      <c r="D102" s="20">
        <v>148923000</v>
      </c>
      <c r="E102" s="20">
        <v>126387762</v>
      </c>
    </row>
    <row r="103" spans="1:5" s="19" customFormat="1" ht="12" customHeight="1">
      <c r="A103" s="100" t="s">
        <v>95</v>
      </c>
      <c r="B103" s="100"/>
      <c r="C103" s="20">
        <v>527534934</v>
      </c>
      <c r="D103" s="20">
        <v>400637000</v>
      </c>
      <c r="E103" s="20">
        <v>126897934</v>
      </c>
    </row>
    <row r="104" spans="1:5" s="19" customFormat="1" ht="12" customHeight="1">
      <c r="A104" s="100" t="s">
        <v>96</v>
      </c>
      <c r="B104" s="100"/>
      <c r="C104" s="20">
        <v>101857112</v>
      </c>
      <c r="D104" s="20">
        <v>67672000</v>
      </c>
      <c r="E104" s="20">
        <v>34185112</v>
      </c>
    </row>
    <row r="105" spans="1:5" s="19" customFormat="1" ht="12" customHeight="1">
      <c r="A105" s="100" t="s">
        <v>97</v>
      </c>
      <c r="B105" s="100"/>
      <c r="C105" s="20">
        <v>637386901</v>
      </c>
      <c r="D105" s="20">
        <v>503342000</v>
      </c>
      <c r="E105" s="20">
        <v>134044901</v>
      </c>
    </row>
    <row r="106" spans="1:5" s="19" customFormat="1" ht="12" customHeight="1">
      <c r="A106" s="100" t="s">
        <v>98</v>
      </c>
      <c r="B106" s="100"/>
      <c r="C106" s="20">
        <v>173703078</v>
      </c>
      <c r="D106" s="20">
        <v>121049000</v>
      </c>
      <c r="E106" s="20">
        <v>52654078</v>
      </c>
    </row>
    <row r="107" spans="1:5" s="19" customFormat="1" ht="12" customHeight="1">
      <c r="A107" s="100" t="s">
        <v>99</v>
      </c>
      <c r="B107" s="100"/>
      <c r="C107" s="20">
        <v>230306139</v>
      </c>
      <c r="D107" s="20">
        <v>168395000</v>
      </c>
      <c r="E107" s="20">
        <v>61911139</v>
      </c>
    </row>
    <row r="108" spans="1:5" s="19" customFormat="1" ht="12" customHeight="1">
      <c r="A108" s="100" t="s">
        <v>100</v>
      </c>
      <c r="B108" s="100"/>
      <c r="C108" s="20">
        <v>288762059</v>
      </c>
      <c r="D108" s="20">
        <v>205213000</v>
      </c>
      <c r="E108" s="20">
        <v>83549059</v>
      </c>
    </row>
    <row r="109" spans="1:5" s="19" customFormat="1" ht="12" customHeight="1">
      <c r="A109" s="100" t="s">
        <v>101</v>
      </c>
      <c r="B109" s="100"/>
      <c r="C109" s="20">
        <v>29062689</v>
      </c>
      <c r="D109" s="20">
        <v>25257000</v>
      </c>
      <c r="E109" s="20">
        <v>3805689</v>
      </c>
    </row>
    <row r="110" spans="1:5" s="19" customFormat="1" ht="12" customHeight="1">
      <c r="A110" s="100" t="s">
        <v>282</v>
      </c>
      <c r="B110" s="100"/>
      <c r="C110" s="20">
        <v>518227055</v>
      </c>
      <c r="D110" s="20">
        <v>370384000</v>
      </c>
      <c r="E110" s="20">
        <v>147843055</v>
      </c>
    </row>
    <row r="111" spans="1:5" s="19" customFormat="1" ht="12" customHeight="1">
      <c r="A111" s="100" t="s">
        <v>102</v>
      </c>
      <c r="B111" s="100"/>
      <c r="C111" s="20">
        <v>124943958</v>
      </c>
      <c r="D111" s="20">
        <v>87384000</v>
      </c>
      <c r="E111" s="20">
        <v>37559958</v>
      </c>
    </row>
    <row r="112" spans="1:5" s="19" customFormat="1" ht="12" customHeight="1">
      <c r="A112" s="100" t="s">
        <v>103</v>
      </c>
      <c r="B112" s="100"/>
      <c r="C112" s="20">
        <v>268766530</v>
      </c>
      <c r="D112" s="20">
        <v>172643000</v>
      </c>
      <c r="E112" s="20">
        <v>96123530</v>
      </c>
    </row>
    <row r="113" spans="1:5" s="19" customFormat="1" ht="12" customHeight="1">
      <c r="A113" s="100" t="s">
        <v>104</v>
      </c>
      <c r="B113" s="100"/>
      <c r="C113" s="20">
        <v>200035656</v>
      </c>
      <c r="D113" s="20">
        <v>110151000</v>
      </c>
      <c r="E113" s="20">
        <v>89884656</v>
      </c>
    </row>
    <row r="114" spans="1:5" s="19" customFormat="1" ht="12" customHeight="1">
      <c r="A114" s="100" t="s">
        <v>105</v>
      </c>
      <c r="B114" s="100"/>
      <c r="C114" s="20">
        <v>45243640</v>
      </c>
      <c r="D114" s="20">
        <v>32015000</v>
      </c>
      <c r="E114" s="20">
        <v>13228640</v>
      </c>
    </row>
    <row r="115" spans="1:5" s="19" customFormat="1" ht="12" customHeight="1">
      <c r="A115" s="100" t="s">
        <v>106</v>
      </c>
      <c r="B115" s="100"/>
      <c r="C115" s="20">
        <v>109609781</v>
      </c>
      <c r="D115" s="20">
        <v>90118000</v>
      </c>
      <c r="E115" s="20">
        <v>19491781</v>
      </c>
    </row>
    <row r="116" spans="1:5" s="19" customFormat="1" ht="12" customHeight="1">
      <c r="A116" s="100" t="s">
        <v>107</v>
      </c>
      <c r="B116" s="100"/>
      <c r="C116" s="20">
        <v>207759646</v>
      </c>
      <c r="D116" s="20">
        <v>133431000</v>
      </c>
      <c r="E116" s="20">
        <v>74328646</v>
      </c>
    </row>
    <row r="117" spans="1:5" s="19" customFormat="1" ht="12" customHeight="1">
      <c r="A117" s="100" t="s">
        <v>108</v>
      </c>
      <c r="B117" s="100"/>
      <c r="C117" s="20">
        <v>718845561</v>
      </c>
      <c r="D117" s="20">
        <v>576865000</v>
      </c>
      <c r="E117" s="20">
        <v>141980561</v>
      </c>
    </row>
    <row r="118" spans="1:5" s="19" customFormat="1" ht="12" customHeight="1">
      <c r="A118" s="100" t="s">
        <v>109</v>
      </c>
      <c r="B118" s="100"/>
      <c r="C118" s="20">
        <v>200850778</v>
      </c>
      <c r="D118" s="20">
        <v>136897000</v>
      </c>
      <c r="E118" s="20">
        <v>63953778</v>
      </c>
    </row>
    <row r="119" spans="1:5" s="19" customFormat="1" ht="12" customHeight="1">
      <c r="A119" s="100" t="s">
        <v>110</v>
      </c>
      <c r="B119" s="100"/>
      <c r="C119" s="20">
        <v>110957162</v>
      </c>
      <c r="D119" s="20">
        <v>83241000</v>
      </c>
      <c r="E119" s="20">
        <v>27716162</v>
      </c>
    </row>
    <row r="120" spans="1:5" s="19" customFormat="1" ht="12" customHeight="1">
      <c r="A120" s="100" t="s">
        <v>111</v>
      </c>
      <c r="B120" s="100"/>
      <c r="C120" s="20">
        <v>325215040</v>
      </c>
      <c r="D120" s="20">
        <v>207808000</v>
      </c>
      <c r="E120" s="20">
        <v>117407040</v>
      </c>
    </row>
    <row r="121" spans="1:5" s="19" customFormat="1" ht="12" customHeight="1">
      <c r="A121" s="100" t="s">
        <v>112</v>
      </c>
      <c r="B121" s="100"/>
      <c r="C121" s="20">
        <v>184848439</v>
      </c>
      <c r="D121" s="20">
        <v>120837000</v>
      </c>
      <c r="E121" s="20">
        <v>64011439</v>
      </c>
    </row>
    <row r="122" spans="1:5" s="19" customFormat="1" ht="12" customHeight="1">
      <c r="A122" s="100" t="s">
        <v>114</v>
      </c>
      <c r="B122" s="100"/>
      <c r="C122" s="20">
        <v>120202033</v>
      </c>
      <c r="D122" s="20">
        <v>78643000</v>
      </c>
      <c r="E122" s="20">
        <v>41559033</v>
      </c>
    </row>
    <row r="123" spans="1:5" s="19" customFormat="1" ht="12" customHeight="1">
      <c r="A123" s="100" t="s">
        <v>115</v>
      </c>
      <c r="B123" s="100"/>
      <c r="C123" s="20">
        <v>283983222</v>
      </c>
      <c r="D123" s="20">
        <v>189192000</v>
      </c>
      <c r="E123" s="20">
        <v>94791222</v>
      </c>
    </row>
    <row r="124" spans="1:5" s="19" customFormat="1" ht="12" customHeight="1">
      <c r="A124" s="100" t="s">
        <v>116</v>
      </c>
      <c r="B124" s="100"/>
      <c r="C124" s="20">
        <v>88298840</v>
      </c>
      <c r="D124" s="20">
        <v>66867000</v>
      </c>
      <c r="E124" s="20">
        <v>21431840</v>
      </c>
    </row>
    <row r="125" spans="1:5" s="19" customFormat="1" ht="12" customHeight="1">
      <c r="A125" s="100" t="s">
        <v>118</v>
      </c>
      <c r="B125" s="100"/>
      <c r="C125" s="20">
        <v>203280616</v>
      </c>
      <c r="D125" s="20">
        <v>138284000</v>
      </c>
      <c r="E125" s="20">
        <v>64996616</v>
      </c>
    </row>
    <row r="126" spans="1:5" s="19" customFormat="1" ht="12" customHeight="1">
      <c r="A126" s="100" t="s">
        <v>119</v>
      </c>
      <c r="B126" s="100"/>
      <c r="C126" s="20">
        <v>316613162</v>
      </c>
      <c r="D126" s="20">
        <v>216846000</v>
      </c>
      <c r="E126" s="20">
        <v>99767162</v>
      </c>
    </row>
    <row r="127" spans="1:5" s="19" customFormat="1" ht="12" customHeight="1">
      <c r="A127" s="100" t="s">
        <v>120</v>
      </c>
      <c r="B127" s="100"/>
      <c r="C127" s="20">
        <v>388641085</v>
      </c>
      <c r="D127" s="20">
        <v>279127000</v>
      </c>
      <c r="E127" s="20">
        <v>109514085</v>
      </c>
    </row>
    <row r="128" spans="1:5" s="19" customFormat="1" ht="12" customHeight="1">
      <c r="A128" s="100" t="s">
        <v>121</v>
      </c>
      <c r="B128" s="100"/>
      <c r="C128" s="20">
        <v>64439731</v>
      </c>
      <c r="D128" s="20">
        <v>53362000</v>
      </c>
      <c r="E128" s="20">
        <v>11077731</v>
      </c>
    </row>
    <row r="129" spans="1:5" s="19" customFormat="1" ht="12" customHeight="1">
      <c r="A129" s="100" t="s">
        <v>122</v>
      </c>
      <c r="B129" s="100"/>
      <c r="C129" s="20">
        <v>99100724</v>
      </c>
      <c r="D129" s="20">
        <v>68224000</v>
      </c>
      <c r="E129" s="20">
        <v>30876724</v>
      </c>
    </row>
    <row r="130" spans="1:5" s="19" customFormat="1" ht="12" customHeight="1">
      <c r="A130" s="100" t="s">
        <v>123</v>
      </c>
      <c r="B130" s="100"/>
      <c r="C130" s="20">
        <v>251474527</v>
      </c>
      <c r="D130" s="20">
        <v>163652000</v>
      </c>
      <c r="E130" s="20">
        <v>87822527</v>
      </c>
    </row>
    <row r="131" spans="1:5" s="19" customFormat="1" ht="12" customHeight="1">
      <c r="A131" s="105" t="s">
        <v>124</v>
      </c>
      <c r="B131" s="105"/>
      <c r="C131" s="26">
        <v>162301425</v>
      </c>
      <c r="D131" s="26">
        <v>110192000</v>
      </c>
      <c r="E131" s="26">
        <v>52109425</v>
      </c>
    </row>
    <row r="132" spans="1:5" s="19" customFormat="1" ht="12" customHeight="1">
      <c r="A132" s="23"/>
      <c r="B132" s="23"/>
      <c r="C132" s="23"/>
      <c r="D132" s="23"/>
      <c r="E132" s="23"/>
    </row>
    <row r="133" spans="1:5" s="19" customFormat="1" ht="12" customHeight="1">
      <c r="A133" s="93" t="s">
        <v>125</v>
      </c>
      <c r="B133" s="93"/>
      <c r="C133" s="18">
        <f>SUM(C134:C162)</f>
        <v>11216252165</v>
      </c>
      <c r="D133" s="18">
        <f>SUM(D134:D162)</f>
        <v>7042504168</v>
      </c>
      <c r="E133" s="18">
        <f>SUM(E134:E162)</f>
        <v>4173747997</v>
      </c>
    </row>
    <row r="134" spans="1:5" s="19" customFormat="1" ht="12" customHeight="1">
      <c r="A134" s="100" t="s">
        <v>126</v>
      </c>
      <c r="B134" s="100"/>
      <c r="C134" s="20">
        <v>1652478622</v>
      </c>
      <c r="D134" s="20">
        <v>910963000</v>
      </c>
      <c r="E134" s="20">
        <v>741515622</v>
      </c>
    </row>
    <row r="135" spans="1:5" s="19" customFormat="1" ht="12" customHeight="1">
      <c r="A135" s="100" t="s">
        <v>127</v>
      </c>
      <c r="B135" s="100"/>
      <c r="C135" s="20">
        <v>30536945</v>
      </c>
      <c r="D135" s="20">
        <v>23768001</v>
      </c>
      <c r="E135" s="20">
        <v>6768944</v>
      </c>
    </row>
    <row r="136" spans="1:5" s="19" customFormat="1" ht="12" customHeight="1">
      <c r="A136" s="100" t="s">
        <v>128</v>
      </c>
      <c r="B136" s="100"/>
      <c r="C136" s="20">
        <v>155486527</v>
      </c>
      <c r="D136" s="20">
        <v>86597000</v>
      </c>
      <c r="E136" s="20">
        <v>68889527</v>
      </c>
    </row>
    <row r="137" spans="1:5" s="19" customFormat="1" ht="12" customHeight="1">
      <c r="A137" s="100" t="s">
        <v>129</v>
      </c>
      <c r="B137" s="100"/>
      <c r="C137" s="20">
        <v>598925982</v>
      </c>
      <c r="D137" s="20">
        <v>389635001</v>
      </c>
      <c r="E137" s="20">
        <v>209290981</v>
      </c>
    </row>
    <row r="138" spans="1:5" s="19" customFormat="1" ht="12" customHeight="1">
      <c r="A138" s="100" t="s">
        <v>131</v>
      </c>
      <c r="B138" s="100"/>
      <c r="C138" s="20">
        <v>85489821</v>
      </c>
      <c r="D138" s="20">
        <v>52930000</v>
      </c>
      <c r="E138" s="20">
        <v>32559821</v>
      </c>
    </row>
    <row r="139" spans="1:5" s="19" customFormat="1" ht="12" customHeight="1">
      <c r="A139" s="100" t="s">
        <v>132</v>
      </c>
      <c r="B139" s="100"/>
      <c r="C139" s="20">
        <v>162060590</v>
      </c>
      <c r="D139" s="20">
        <v>131780740</v>
      </c>
      <c r="E139" s="20">
        <v>30279850</v>
      </c>
    </row>
    <row r="140" spans="1:5" s="19" customFormat="1" ht="12" customHeight="1">
      <c r="A140" s="100" t="s">
        <v>134</v>
      </c>
      <c r="B140" s="100"/>
      <c r="C140" s="20">
        <v>5171824</v>
      </c>
      <c r="D140" s="20">
        <v>3532000</v>
      </c>
      <c r="E140" s="20">
        <v>1639824</v>
      </c>
    </row>
    <row r="141" spans="1:5" s="19" customFormat="1" ht="12" customHeight="1">
      <c r="A141" s="100" t="s">
        <v>135</v>
      </c>
      <c r="B141" s="100"/>
      <c r="C141" s="20">
        <v>374421456</v>
      </c>
      <c r="D141" s="20">
        <v>247944000</v>
      </c>
      <c r="E141" s="20">
        <v>126477456</v>
      </c>
    </row>
    <row r="142" spans="1:5" s="19" customFormat="1" ht="12" customHeight="1">
      <c r="A142" s="100" t="s">
        <v>136</v>
      </c>
      <c r="B142" s="100"/>
      <c r="C142" s="20">
        <v>19729280</v>
      </c>
      <c r="D142" s="20">
        <v>14973000</v>
      </c>
      <c r="E142" s="20">
        <v>4756280</v>
      </c>
    </row>
    <row r="143" spans="1:5" s="55" customFormat="1" ht="12" customHeight="1">
      <c r="A143" s="112" t="s">
        <v>283</v>
      </c>
      <c r="B143" s="112"/>
      <c r="C143" s="31">
        <v>1113758395</v>
      </c>
      <c r="D143" s="31">
        <v>739951999</v>
      </c>
      <c r="E143" s="31">
        <v>373806396</v>
      </c>
    </row>
    <row r="144" spans="1:5" s="19" customFormat="1" ht="12" customHeight="1">
      <c r="A144" s="100" t="s">
        <v>138</v>
      </c>
      <c r="B144" s="100"/>
      <c r="C144" s="20">
        <v>579643400</v>
      </c>
      <c r="D144" s="20">
        <v>353026001</v>
      </c>
      <c r="E144" s="20">
        <v>226617399</v>
      </c>
    </row>
    <row r="145" spans="1:5" s="19" customFormat="1" ht="12" customHeight="1">
      <c r="A145" s="100" t="s">
        <v>139</v>
      </c>
      <c r="B145" s="100"/>
      <c r="C145" s="20">
        <v>7052976</v>
      </c>
      <c r="D145" s="20">
        <v>5135000</v>
      </c>
      <c r="E145" s="20">
        <v>1917976</v>
      </c>
    </row>
    <row r="146" spans="1:5" s="19" customFormat="1" ht="12" customHeight="1">
      <c r="A146" s="100" t="s">
        <v>141</v>
      </c>
      <c r="B146" s="100"/>
      <c r="C146" s="20">
        <v>46608386</v>
      </c>
      <c r="D146" s="20">
        <v>34638000</v>
      </c>
      <c r="E146" s="20">
        <v>11970386</v>
      </c>
    </row>
    <row r="147" spans="1:5" s="19" customFormat="1" ht="12" customHeight="1">
      <c r="A147" s="100" t="s">
        <v>142</v>
      </c>
      <c r="B147" s="100"/>
      <c r="C147" s="20">
        <v>185668754</v>
      </c>
      <c r="D147" s="20">
        <v>131544001</v>
      </c>
      <c r="E147" s="20">
        <v>54124753</v>
      </c>
    </row>
    <row r="148" spans="1:5" s="19" customFormat="1" ht="12" customHeight="1">
      <c r="A148" s="100" t="s">
        <v>143</v>
      </c>
      <c r="B148" s="100"/>
      <c r="C148" s="20">
        <v>2288646293</v>
      </c>
      <c r="D148" s="20">
        <v>1465350000</v>
      </c>
      <c r="E148" s="20">
        <v>823296293</v>
      </c>
    </row>
    <row r="149" spans="1:5" s="19" customFormat="1" ht="12" customHeight="1">
      <c r="A149" s="100" t="s">
        <v>144</v>
      </c>
      <c r="B149" s="100"/>
      <c r="C149" s="20">
        <v>871702642</v>
      </c>
      <c r="D149" s="20">
        <v>541185000</v>
      </c>
      <c r="E149" s="20">
        <v>330517642</v>
      </c>
    </row>
    <row r="150" spans="1:5" s="19" customFormat="1" ht="12" customHeight="1">
      <c r="A150" s="100" t="s">
        <v>146</v>
      </c>
      <c r="B150" s="100"/>
      <c r="C150" s="20">
        <v>35491808</v>
      </c>
      <c r="D150" s="20">
        <v>28527000</v>
      </c>
      <c r="E150" s="20">
        <v>6964808</v>
      </c>
    </row>
    <row r="151" spans="1:5" s="19" customFormat="1" ht="12" customHeight="1">
      <c r="A151" s="100" t="s">
        <v>147</v>
      </c>
      <c r="B151" s="100"/>
      <c r="C151" s="20">
        <v>1123500956</v>
      </c>
      <c r="D151" s="20">
        <v>683605425</v>
      </c>
      <c r="E151" s="20">
        <v>439895531</v>
      </c>
    </row>
    <row r="152" spans="1:5" s="19" customFormat="1" ht="12" customHeight="1">
      <c r="A152" s="100" t="s">
        <v>148</v>
      </c>
      <c r="B152" s="100"/>
      <c r="C152" s="20">
        <v>8434694</v>
      </c>
      <c r="D152" s="20">
        <v>5796000</v>
      </c>
      <c r="E152" s="20">
        <v>2638694</v>
      </c>
    </row>
    <row r="153" spans="1:5" s="19" customFormat="1" ht="12" customHeight="1">
      <c r="A153" s="100" t="s">
        <v>149</v>
      </c>
      <c r="B153" s="100"/>
      <c r="C153" s="20">
        <v>525125294</v>
      </c>
      <c r="D153" s="20">
        <v>358162812</v>
      </c>
      <c r="E153" s="20">
        <v>166962482</v>
      </c>
    </row>
    <row r="154" spans="1:5" s="19" customFormat="1" ht="12" customHeight="1">
      <c r="A154" s="100" t="s">
        <v>150</v>
      </c>
      <c r="B154" s="100"/>
      <c r="C154" s="20">
        <v>38456885</v>
      </c>
      <c r="D154" s="20">
        <v>30934000</v>
      </c>
      <c r="E154" s="20">
        <v>7522885</v>
      </c>
    </row>
    <row r="155" spans="1:5" s="19" customFormat="1" ht="12" customHeight="1">
      <c r="A155" s="100" t="s">
        <v>151</v>
      </c>
      <c r="B155" s="100"/>
      <c r="C155" s="20">
        <v>260512901</v>
      </c>
      <c r="D155" s="20">
        <v>156358187</v>
      </c>
      <c r="E155" s="20">
        <v>104154714</v>
      </c>
    </row>
    <row r="156" spans="1:5" s="19" customFormat="1" ht="12" customHeight="1">
      <c r="A156" s="100" t="s">
        <v>153</v>
      </c>
      <c r="B156" s="100"/>
      <c r="C156" s="20">
        <v>274768552</v>
      </c>
      <c r="D156" s="20">
        <v>158335000</v>
      </c>
      <c r="E156" s="20">
        <v>116433552</v>
      </c>
    </row>
    <row r="157" spans="1:5" s="19" customFormat="1" ht="12" customHeight="1">
      <c r="A157" s="100" t="s">
        <v>156</v>
      </c>
      <c r="B157" s="100"/>
      <c r="C157" s="20">
        <v>17250883</v>
      </c>
      <c r="D157" s="20">
        <v>15017000</v>
      </c>
      <c r="E157" s="20">
        <v>2233883</v>
      </c>
    </row>
    <row r="158" spans="1:5" s="19" customFormat="1" ht="12" customHeight="1">
      <c r="A158" s="100" t="s">
        <v>157</v>
      </c>
      <c r="B158" s="100"/>
      <c r="C158" s="20">
        <v>119968840</v>
      </c>
      <c r="D158" s="20">
        <v>70200001</v>
      </c>
      <c r="E158" s="20">
        <v>49768839</v>
      </c>
    </row>
    <row r="159" spans="1:5" s="19" customFormat="1" ht="12" customHeight="1">
      <c r="A159" s="100" t="s">
        <v>158</v>
      </c>
      <c r="B159" s="100"/>
      <c r="C159" s="20">
        <v>438899617</v>
      </c>
      <c r="D159" s="20">
        <v>276814001</v>
      </c>
      <c r="E159" s="20">
        <v>162085616</v>
      </c>
    </row>
    <row r="160" spans="1:5" s="19" customFormat="1" ht="12" customHeight="1">
      <c r="A160" s="100" t="s">
        <v>159</v>
      </c>
      <c r="B160" s="100"/>
      <c r="C160" s="20">
        <v>12358157</v>
      </c>
      <c r="D160" s="20">
        <v>8602000</v>
      </c>
      <c r="E160" s="20">
        <v>3756157</v>
      </c>
    </row>
    <row r="161" spans="1:5" s="19" customFormat="1" ht="12" customHeight="1">
      <c r="A161" s="100" t="s">
        <v>160</v>
      </c>
      <c r="B161" s="100"/>
      <c r="C161" s="20">
        <v>144401588</v>
      </c>
      <c r="D161" s="20">
        <v>84304999</v>
      </c>
      <c r="E161" s="20">
        <v>60096589</v>
      </c>
    </row>
    <row r="162" spans="1:5" s="19" customFormat="1" ht="12" customHeight="1">
      <c r="A162" s="101" t="s">
        <v>162</v>
      </c>
      <c r="B162" s="101"/>
      <c r="C162" s="26">
        <v>39700097</v>
      </c>
      <c r="D162" s="26">
        <v>32895000</v>
      </c>
      <c r="E162" s="26">
        <v>6805097</v>
      </c>
    </row>
    <row r="163" spans="1:5" s="19" customFormat="1" ht="12" customHeight="1">
      <c r="A163" s="23"/>
      <c r="B163" s="23"/>
      <c r="C163" s="23"/>
      <c r="D163" s="23"/>
      <c r="E163" s="23"/>
    </row>
    <row r="164" spans="1:5" s="19" customFormat="1" ht="12" customHeight="1">
      <c r="A164" s="93" t="s">
        <v>163</v>
      </c>
      <c r="B164" s="93"/>
      <c r="C164" s="18">
        <f>SUM(C165:C172)</f>
        <v>747948154</v>
      </c>
      <c r="D164" s="18">
        <f>SUM(D165:D172)</f>
        <v>546969000</v>
      </c>
      <c r="E164" s="18">
        <f>SUM(E165:E172)</f>
        <v>200979154</v>
      </c>
    </row>
    <row r="165" spans="1:5" s="19" customFormat="1" ht="12" customHeight="1">
      <c r="A165" s="100" t="s">
        <v>164</v>
      </c>
      <c r="B165" s="100"/>
      <c r="C165" s="20">
        <v>169783583</v>
      </c>
      <c r="D165" s="20">
        <v>106642000</v>
      </c>
      <c r="E165" s="20">
        <v>63141583</v>
      </c>
    </row>
    <row r="166" spans="1:5" s="19" customFormat="1" ht="12" customHeight="1">
      <c r="A166" s="100" t="s">
        <v>165</v>
      </c>
      <c r="B166" s="100"/>
      <c r="C166" s="20">
        <v>18036682</v>
      </c>
      <c r="D166" s="20">
        <v>15722000</v>
      </c>
      <c r="E166" s="20">
        <v>2314682</v>
      </c>
    </row>
    <row r="167" spans="1:5" s="19" customFormat="1" ht="12" customHeight="1">
      <c r="A167" s="100" t="s">
        <v>166</v>
      </c>
      <c r="B167" s="100"/>
      <c r="C167" s="20">
        <v>20629545</v>
      </c>
      <c r="D167" s="20">
        <v>14337000</v>
      </c>
      <c r="E167" s="20">
        <v>6292545</v>
      </c>
    </row>
    <row r="168" spans="1:5" s="19" customFormat="1" ht="12" customHeight="1">
      <c r="A168" s="100" t="s">
        <v>167</v>
      </c>
      <c r="B168" s="100"/>
      <c r="C168" s="20">
        <v>9258664</v>
      </c>
      <c r="D168" s="20">
        <v>8109000</v>
      </c>
      <c r="E168" s="20">
        <v>1149664</v>
      </c>
    </row>
    <row r="169" spans="1:5" s="19" customFormat="1" ht="12" customHeight="1">
      <c r="A169" s="100" t="s">
        <v>168</v>
      </c>
      <c r="B169" s="100"/>
      <c r="C169" s="20">
        <v>142242259</v>
      </c>
      <c r="D169" s="20">
        <v>115730000</v>
      </c>
      <c r="E169" s="20">
        <v>26512259</v>
      </c>
    </row>
    <row r="170" spans="1:5" s="19" customFormat="1" ht="12" customHeight="1">
      <c r="A170" s="100" t="s">
        <v>169</v>
      </c>
      <c r="B170" s="100"/>
      <c r="C170" s="20">
        <v>72489980</v>
      </c>
      <c r="D170" s="20">
        <v>58334000</v>
      </c>
      <c r="E170" s="20">
        <v>14155980</v>
      </c>
    </row>
    <row r="171" spans="1:5" s="19" customFormat="1" ht="12" customHeight="1">
      <c r="A171" s="100" t="s">
        <v>170</v>
      </c>
      <c r="B171" s="100"/>
      <c r="C171" s="20">
        <v>7059579</v>
      </c>
      <c r="D171" s="20">
        <v>6279000</v>
      </c>
      <c r="E171" s="20">
        <v>780579</v>
      </c>
    </row>
    <row r="172" spans="1:5" s="19" customFormat="1" ht="12" customHeight="1">
      <c r="A172" s="101" t="s">
        <v>171</v>
      </c>
      <c r="B172" s="101"/>
      <c r="C172" s="26">
        <v>308447862</v>
      </c>
      <c r="D172" s="26">
        <v>221816000</v>
      </c>
      <c r="E172" s="26">
        <v>86631862</v>
      </c>
    </row>
    <row r="173" spans="1:5" s="19" customFormat="1" ht="12" customHeight="1">
      <c r="A173" s="23"/>
      <c r="B173" s="23"/>
      <c r="C173" s="23"/>
      <c r="D173" s="23"/>
      <c r="E173" s="23"/>
    </row>
    <row r="174" spans="1:5" s="19" customFormat="1" ht="12" customHeight="1">
      <c r="A174" s="93" t="s">
        <v>172</v>
      </c>
      <c r="B174" s="93"/>
      <c r="C174" s="18">
        <f>SUM(C175:C191)</f>
        <v>6804919619</v>
      </c>
      <c r="D174" s="18">
        <f>SUM(D175:D191)</f>
        <v>4647486000</v>
      </c>
      <c r="E174" s="18">
        <f>SUM(E175:E191)</f>
        <v>2157433619</v>
      </c>
    </row>
    <row r="175" spans="1:5" s="19" customFormat="1" ht="12" customHeight="1">
      <c r="A175" s="100" t="s">
        <v>173</v>
      </c>
      <c r="B175" s="100"/>
      <c r="C175" s="20">
        <v>569468561</v>
      </c>
      <c r="D175" s="20">
        <v>352733000</v>
      </c>
      <c r="E175" s="20">
        <v>216735561</v>
      </c>
    </row>
    <row r="176" spans="1:5" s="19" customFormat="1" ht="12" customHeight="1">
      <c r="A176" s="100" t="s">
        <v>174</v>
      </c>
      <c r="B176" s="100"/>
      <c r="C176" s="20">
        <v>2638230506</v>
      </c>
      <c r="D176" s="20">
        <v>1805131000</v>
      </c>
      <c r="E176" s="20">
        <v>833099506</v>
      </c>
    </row>
    <row r="177" spans="1:5" s="19" customFormat="1" ht="12" customHeight="1">
      <c r="A177" s="100" t="s">
        <v>175</v>
      </c>
      <c r="B177" s="100"/>
      <c r="C177" s="20">
        <v>364071537</v>
      </c>
      <c r="D177" s="20">
        <v>229122000</v>
      </c>
      <c r="E177" s="20">
        <v>134949537</v>
      </c>
    </row>
    <row r="178" spans="1:5" s="19" customFormat="1" ht="12" customHeight="1">
      <c r="A178" s="100" t="s">
        <v>176</v>
      </c>
      <c r="B178" s="100"/>
      <c r="C178" s="20">
        <v>372770121</v>
      </c>
      <c r="D178" s="20">
        <v>259295000</v>
      </c>
      <c r="E178" s="20">
        <v>113475121</v>
      </c>
    </row>
    <row r="179" spans="1:5" s="19" customFormat="1" ht="12" customHeight="1">
      <c r="A179" s="100" t="s">
        <v>177</v>
      </c>
      <c r="B179" s="100"/>
      <c r="C179" s="20">
        <v>1105952416</v>
      </c>
      <c r="D179" s="20">
        <v>777192000</v>
      </c>
      <c r="E179" s="20">
        <v>328760416</v>
      </c>
    </row>
    <row r="180" spans="1:5" s="19" customFormat="1" ht="12" customHeight="1">
      <c r="A180" s="100" t="s">
        <v>178</v>
      </c>
      <c r="B180" s="100"/>
      <c r="C180" s="20">
        <v>69126462</v>
      </c>
      <c r="D180" s="20">
        <v>47078000</v>
      </c>
      <c r="E180" s="20">
        <v>22048462</v>
      </c>
    </row>
    <row r="181" spans="1:5" s="19" customFormat="1" ht="12" customHeight="1">
      <c r="A181" s="100" t="s">
        <v>179</v>
      </c>
      <c r="B181" s="100"/>
      <c r="C181" s="20">
        <v>79384789</v>
      </c>
      <c r="D181" s="20">
        <v>57420000</v>
      </c>
      <c r="E181" s="20">
        <v>21964789</v>
      </c>
    </row>
    <row r="182" spans="1:5" s="19" customFormat="1" ht="12" customHeight="1">
      <c r="A182" s="100" t="s">
        <v>180</v>
      </c>
      <c r="B182" s="100"/>
      <c r="C182" s="20">
        <v>115911972</v>
      </c>
      <c r="D182" s="20">
        <v>75042000</v>
      </c>
      <c r="E182" s="20">
        <v>40869972</v>
      </c>
    </row>
    <row r="183" spans="1:5" s="19" customFormat="1" ht="12" customHeight="1">
      <c r="A183" s="100" t="s">
        <v>181</v>
      </c>
      <c r="B183" s="100"/>
      <c r="C183" s="20">
        <v>35112968</v>
      </c>
      <c r="D183" s="20">
        <v>27558000</v>
      </c>
      <c r="E183" s="20">
        <v>7554968</v>
      </c>
    </row>
    <row r="184" spans="1:5" s="19" customFormat="1" ht="12" customHeight="1">
      <c r="A184" s="100" t="s">
        <v>182</v>
      </c>
      <c r="B184" s="100"/>
      <c r="C184" s="20">
        <v>174721787</v>
      </c>
      <c r="D184" s="20">
        <v>109460000</v>
      </c>
      <c r="E184" s="20">
        <v>65261787</v>
      </c>
    </row>
    <row r="185" spans="1:5" s="19" customFormat="1" ht="12" customHeight="1">
      <c r="A185" s="100" t="s">
        <v>184</v>
      </c>
      <c r="B185" s="100"/>
      <c r="C185" s="20">
        <v>12696909</v>
      </c>
      <c r="D185" s="20">
        <v>8531000</v>
      </c>
      <c r="E185" s="20">
        <v>4165909</v>
      </c>
    </row>
    <row r="186" spans="1:5" s="19" customFormat="1" ht="12" customHeight="1">
      <c r="A186" s="100" t="s">
        <v>185</v>
      </c>
      <c r="B186" s="100"/>
      <c r="C186" s="20">
        <v>285671712</v>
      </c>
      <c r="D186" s="20">
        <v>209599000</v>
      </c>
      <c r="E186" s="20">
        <v>76072712</v>
      </c>
    </row>
    <row r="187" spans="1:5" s="19" customFormat="1" ht="12" customHeight="1">
      <c r="A187" s="100" t="s">
        <v>186</v>
      </c>
      <c r="B187" s="100"/>
      <c r="C187" s="20">
        <v>75039133</v>
      </c>
      <c r="D187" s="20">
        <v>53327000</v>
      </c>
      <c r="E187" s="20">
        <v>21712133</v>
      </c>
    </row>
    <row r="188" spans="1:5" s="19" customFormat="1" ht="12" customHeight="1">
      <c r="A188" s="100" t="s">
        <v>187</v>
      </c>
      <c r="B188" s="100"/>
      <c r="C188" s="20">
        <v>76145501</v>
      </c>
      <c r="D188" s="20">
        <v>53144000</v>
      </c>
      <c r="E188" s="20">
        <v>23001501</v>
      </c>
    </row>
    <row r="189" spans="1:5" s="19" customFormat="1" ht="12" customHeight="1">
      <c r="A189" s="100" t="s">
        <v>188</v>
      </c>
      <c r="B189" s="100"/>
      <c r="C189" s="20">
        <v>430315857</v>
      </c>
      <c r="D189" s="20">
        <v>301739000</v>
      </c>
      <c r="E189" s="20">
        <v>128576857</v>
      </c>
    </row>
    <row r="190" spans="1:5" s="19" customFormat="1" ht="12" customHeight="1">
      <c r="A190" s="100" t="s">
        <v>189</v>
      </c>
      <c r="B190" s="100"/>
      <c r="C190" s="20">
        <v>40839638</v>
      </c>
      <c r="D190" s="20">
        <v>32117000</v>
      </c>
      <c r="E190" s="20">
        <v>8722638</v>
      </c>
    </row>
    <row r="191" spans="1:5" s="19" customFormat="1" ht="12" customHeight="1">
      <c r="A191" s="101" t="s">
        <v>190</v>
      </c>
      <c r="B191" s="101"/>
      <c r="C191" s="26">
        <v>359459750</v>
      </c>
      <c r="D191" s="26">
        <v>248998000</v>
      </c>
      <c r="E191" s="26">
        <v>110461750</v>
      </c>
    </row>
    <row r="192" spans="1:5" s="19" customFormat="1" ht="12" customHeight="1">
      <c r="A192" s="23"/>
      <c r="B192" s="23"/>
      <c r="C192" s="23"/>
      <c r="D192" s="23"/>
      <c r="E192" s="23"/>
    </row>
    <row r="193" spans="1:5" s="19" customFormat="1" ht="12" customHeight="1">
      <c r="A193" s="93" t="s">
        <v>191</v>
      </c>
      <c r="B193" s="93"/>
      <c r="C193" s="18">
        <f>SUM(C194:C199)</f>
        <v>1393568652</v>
      </c>
      <c r="D193" s="18">
        <f>SUM(D194:D199)</f>
        <v>903532000</v>
      </c>
      <c r="E193" s="18">
        <f>SUM(E194:E199)</f>
        <v>490036652</v>
      </c>
    </row>
    <row r="194" spans="1:5" s="19" customFormat="1" ht="12" customHeight="1">
      <c r="A194" s="100" t="s">
        <v>192</v>
      </c>
      <c r="B194" s="100"/>
      <c r="C194" s="20">
        <v>710629811</v>
      </c>
      <c r="D194" s="20">
        <v>461843000</v>
      </c>
      <c r="E194" s="20">
        <v>248786811</v>
      </c>
    </row>
    <row r="195" spans="1:5" s="19" customFormat="1" ht="12" customHeight="1">
      <c r="A195" s="100" t="s">
        <v>193</v>
      </c>
      <c r="B195" s="100"/>
      <c r="C195" s="20">
        <v>313494967</v>
      </c>
      <c r="D195" s="20">
        <v>194930000</v>
      </c>
      <c r="E195" s="20">
        <v>118564967</v>
      </c>
    </row>
    <row r="196" spans="1:5" s="19" customFormat="1" ht="12" customHeight="1">
      <c r="A196" s="100" t="s">
        <v>194</v>
      </c>
      <c r="B196" s="100"/>
      <c r="C196" s="20">
        <v>58092706</v>
      </c>
      <c r="D196" s="20">
        <v>39593000</v>
      </c>
      <c r="E196" s="20">
        <v>18499706</v>
      </c>
    </row>
    <row r="197" spans="1:5" s="19" customFormat="1" ht="12" customHeight="1">
      <c r="A197" s="100" t="s">
        <v>195</v>
      </c>
      <c r="B197" s="100"/>
      <c r="C197" s="20">
        <v>55276657</v>
      </c>
      <c r="D197" s="20">
        <v>38168000</v>
      </c>
      <c r="E197" s="20">
        <v>17108657</v>
      </c>
    </row>
    <row r="198" spans="1:5" s="19" customFormat="1" ht="12" customHeight="1">
      <c r="A198" s="100" t="s">
        <v>196</v>
      </c>
      <c r="B198" s="100"/>
      <c r="C198" s="20">
        <v>164835509</v>
      </c>
      <c r="D198" s="20">
        <v>108395000</v>
      </c>
      <c r="E198" s="20">
        <v>56440509</v>
      </c>
    </row>
    <row r="199" spans="1:5" s="19" customFormat="1" ht="12" customHeight="1">
      <c r="A199" s="101" t="s">
        <v>197</v>
      </c>
      <c r="B199" s="101"/>
      <c r="C199" s="26">
        <v>91239002</v>
      </c>
      <c r="D199" s="26">
        <v>60603000</v>
      </c>
      <c r="E199" s="26">
        <v>30636002</v>
      </c>
    </row>
    <row r="200" spans="1:5" s="19" customFormat="1" ht="12" customHeight="1">
      <c r="A200" s="23"/>
      <c r="B200" s="23"/>
      <c r="C200" s="23"/>
      <c r="D200" s="23"/>
      <c r="E200" s="23"/>
    </row>
    <row r="201" spans="1:5" s="19" customFormat="1" ht="12" customHeight="1">
      <c r="A201" s="93" t="s">
        <v>198</v>
      </c>
      <c r="B201" s="93"/>
      <c r="C201" s="18">
        <f>SUM(C202:C204)</f>
        <v>769274817</v>
      </c>
      <c r="D201" s="18">
        <f>SUM(D202:D204)</f>
        <v>553535000</v>
      </c>
      <c r="E201" s="18">
        <f>SUM(E202:E204)</f>
        <v>215739817</v>
      </c>
    </row>
    <row r="202" spans="1:5" s="19" customFormat="1" ht="12" customHeight="1">
      <c r="A202" s="100" t="s">
        <v>199</v>
      </c>
      <c r="B202" s="100"/>
      <c r="C202" s="20">
        <v>257515683</v>
      </c>
      <c r="D202" s="20">
        <v>192148000</v>
      </c>
      <c r="E202" s="20">
        <v>65367683</v>
      </c>
    </row>
    <row r="203" spans="1:5" s="19" customFormat="1" ht="12" customHeight="1">
      <c r="A203" s="100" t="s">
        <v>200</v>
      </c>
      <c r="B203" s="100"/>
      <c r="C203" s="20">
        <v>262731211</v>
      </c>
      <c r="D203" s="20">
        <v>189818000</v>
      </c>
      <c r="E203" s="20">
        <v>72913211</v>
      </c>
    </row>
    <row r="204" spans="1:5" s="19" customFormat="1" ht="12" customHeight="1">
      <c r="A204" s="105" t="s">
        <v>293</v>
      </c>
      <c r="B204" s="105"/>
      <c r="C204" s="36">
        <v>249027923</v>
      </c>
      <c r="D204" s="36">
        <v>171569000</v>
      </c>
      <c r="E204" s="36">
        <v>77458923</v>
      </c>
    </row>
    <row r="205" spans="1:5" s="19" customFormat="1" ht="12" customHeight="1">
      <c r="A205" s="23"/>
      <c r="B205" s="23"/>
      <c r="C205" s="23"/>
      <c r="D205" s="23"/>
      <c r="E205" s="23"/>
    </row>
    <row r="206" spans="1:5" s="19" customFormat="1" ht="12" customHeight="1">
      <c r="A206" s="93" t="s">
        <v>204</v>
      </c>
      <c r="B206" s="93"/>
      <c r="C206" s="18">
        <f>SUM(C207:C217)</f>
        <v>1271728363</v>
      </c>
      <c r="D206" s="18">
        <f>SUM(D207:D217)</f>
        <v>974848000</v>
      </c>
      <c r="E206" s="18">
        <f>SUM(E207:E217)</f>
        <v>296880363</v>
      </c>
    </row>
    <row r="207" spans="1:5" s="19" customFormat="1" ht="12" customHeight="1">
      <c r="A207" s="100" t="s">
        <v>205</v>
      </c>
      <c r="B207" s="100"/>
      <c r="C207" s="20">
        <v>200654225</v>
      </c>
      <c r="D207" s="20">
        <v>160529000</v>
      </c>
      <c r="E207" s="20">
        <v>40125225</v>
      </c>
    </row>
    <row r="208" spans="1:5" s="19" customFormat="1" ht="12" customHeight="1">
      <c r="A208" s="100" t="s">
        <v>207</v>
      </c>
      <c r="B208" s="100"/>
      <c r="C208" s="20">
        <v>19361576</v>
      </c>
      <c r="D208" s="20">
        <v>13841000</v>
      </c>
      <c r="E208" s="20">
        <v>5520576</v>
      </c>
    </row>
    <row r="209" spans="1:5" s="19" customFormat="1" ht="12" customHeight="1">
      <c r="A209" s="100" t="s">
        <v>208</v>
      </c>
      <c r="B209" s="100"/>
      <c r="C209" s="20">
        <v>109746120</v>
      </c>
      <c r="D209" s="20">
        <v>83306000</v>
      </c>
      <c r="E209" s="20">
        <v>26440120</v>
      </c>
    </row>
    <row r="210" spans="1:5" s="19" customFormat="1" ht="12" customHeight="1">
      <c r="A210" s="100" t="s">
        <v>213</v>
      </c>
      <c r="B210" s="100"/>
      <c r="C210" s="20">
        <v>44696253</v>
      </c>
      <c r="D210" s="20">
        <v>29270000</v>
      </c>
      <c r="E210" s="20">
        <v>15426253</v>
      </c>
    </row>
    <row r="211" spans="1:5" s="19" customFormat="1" ht="12" customHeight="1">
      <c r="A211" s="100" t="s">
        <v>214</v>
      </c>
      <c r="B211" s="100"/>
      <c r="C211" s="20">
        <v>412108068</v>
      </c>
      <c r="D211" s="20">
        <v>325123000</v>
      </c>
      <c r="E211" s="20">
        <v>86985068</v>
      </c>
    </row>
    <row r="212" spans="1:5" s="19" customFormat="1" ht="12" customHeight="1">
      <c r="A212" s="100" t="s">
        <v>215</v>
      </c>
      <c r="B212" s="100"/>
      <c r="C212" s="20">
        <v>118092935</v>
      </c>
      <c r="D212" s="20">
        <v>87752000</v>
      </c>
      <c r="E212" s="20">
        <v>30340935</v>
      </c>
    </row>
    <row r="213" spans="1:5" s="19" customFormat="1" ht="12" customHeight="1">
      <c r="A213" s="100" t="s">
        <v>218</v>
      </c>
      <c r="B213" s="100"/>
      <c r="C213" s="20">
        <v>34083231</v>
      </c>
      <c r="D213" s="20">
        <v>26245000</v>
      </c>
      <c r="E213" s="20">
        <v>7838231</v>
      </c>
    </row>
    <row r="214" spans="1:5" s="19" customFormat="1" ht="12" customHeight="1">
      <c r="A214" s="100" t="s">
        <v>219</v>
      </c>
      <c r="B214" s="100"/>
      <c r="C214" s="20">
        <v>71720204</v>
      </c>
      <c r="D214" s="20">
        <v>49353000</v>
      </c>
      <c r="E214" s="20">
        <v>22367204</v>
      </c>
    </row>
    <row r="215" spans="1:5" s="19" customFormat="1" ht="12" customHeight="1">
      <c r="A215" s="100" t="s">
        <v>220</v>
      </c>
      <c r="B215" s="100"/>
      <c r="C215" s="20">
        <v>55126901</v>
      </c>
      <c r="D215" s="20">
        <v>38999000</v>
      </c>
      <c r="E215" s="20">
        <v>16127901</v>
      </c>
    </row>
    <row r="216" spans="1:5" s="19" customFormat="1" ht="12" customHeight="1">
      <c r="A216" s="100" t="s">
        <v>221</v>
      </c>
      <c r="B216" s="100"/>
      <c r="C216" s="20">
        <v>184734773</v>
      </c>
      <c r="D216" s="20">
        <v>142830000</v>
      </c>
      <c r="E216" s="20">
        <v>41904773</v>
      </c>
    </row>
    <row r="217" spans="1:5" s="19" customFormat="1" ht="12" customHeight="1">
      <c r="A217" s="101" t="s">
        <v>222</v>
      </c>
      <c r="B217" s="101"/>
      <c r="C217" s="26">
        <v>21404077</v>
      </c>
      <c r="D217" s="26">
        <v>17600000</v>
      </c>
      <c r="E217" s="26">
        <v>3804077</v>
      </c>
    </row>
    <row r="218" spans="1:5" s="19" customFormat="1" ht="12" customHeight="1">
      <c r="A218" s="23"/>
      <c r="B218" s="23"/>
      <c r="C218" s="23"/>
      <c r="D218" s="23"/>
      <c r="E218" s="23"/>
    </row>
    <row r="219" spans="1:5" s="19" customFormat="1" ht="12" customHeight="1">
      <c r="A219" s="93" t="s">
        <v>223</v>
      </c>
      <c r="B219" s="93"/>
      <c r="C219" s="18">
        <f>SUM(C220:C227)</f>
        <v>54298307807</v>
      </c>
      <c r="D219" s="18">
        <f>SUM(D220:D227)</f>
        <v>36913147803</v>
      </c>
      <c r="E219" s="18">
        <f>SUM(E220:E227)</f>
        <v>17385160004</v>
      </c>
    </row>
    <row r="220" spans="1:5" s="19" customFormat="1" ht="12" customHeight="1">
      <c r="A220" s="100" t="s">
        <v>224</v>
      </c>
      <c r="B220" s="100"/>
      <c r="C220" s="20">
        <f>SUM(C57:C70)</f>
        <v>6976978159</v>
      </c>
      <c r="D220" s="20">
        <f>SUM(D57:D70)</f>
        <v>4971835635</v>
      </c>
      <c r="E220" s="20">
        <f>SUM(E57:E70)</f>
        <v>2005142524</v>
      </c>
    </row>
    <row r="221" spans="1:5" s="19" customFormat="1" ht="12" customHeight="1">
      <c r="A221" s="100" t="s">
        <v>225</v>
      </c>
      <c r="B221" s="100"/>
      <c r="C221" s="20">
        <f>SUM(C73:C131)</f>
        <v>25117637878</v>
      </c>
      <c r="D221" s="20">
        <f>SUM(D73:D131)</f>
        <v>17272438000</v>
      </c>
      <c r="E221" s="20">
        <f>SUM(E73:E131)</f>
        <v>7845199878</v>
      </c>
    </row>
    <row r="222" spans="1:5" s="19" customFormat="1" ht="12" customHeight="1">
      <c r="A222" s="100" t="s">
        <v>226</v>
      </c>
      <c r="B222" s="100"/>
      <c r="C222" s="20">
        <f>SUM(C134:C162)</f>
        <v>11216252165</v>
      </c>
      <c r="D222" s="20">
        <f>SUM(D134:D162)</f>
        <v>7042504168</v>
      </c>
      <c r="E222" s="20">
        <f>SUM(E134:E162)</f>
        <v>4173747997</v>
      </c>
    </row>
    <row r="223" spans="1:5" s="19" customFormat="1" ht="12" customHeight="1">
      <c r="A223" s="100" t="s">
        <v>227</v>
      </c>
      <c r="B223" s="100"/>
      <c r="C223" s="20">
        <f>SUM(C165:C172)</f>
        <v>747948154</v>
      </c>
      <c r="D223" s="20">
        <f>SUM(D165:D172)</f>
        <v>546969000</v>
      </c>
      <c r="E223" s="20">
        <f>SUM(E165:E172)</f>
        <v>200979154</v>
      </c>
    </row>
    <row r="224" spans="1:5" s="19" customFormat="1" ht="12" customHeight="1">
      <c r="A224" s="100" t="s">
        <v>228</v>
      </c>
      <c r="B224" s="100"/>
      <c r="C224" s="20">
        <f>SUM(C175:C191)</f>
        <v>6804919619</v>
      </c>
      <c r="D224" s="20">
        <f>SUM(D175:D191)</f>
        <v>4647486000</v>
      </c>
      <c r="E224" s="20">
        <f>SUM(E175:E191)</f>
        <v>2157433619</v>
      </c>
    </row>
    <row r="225" spans="1:5" s="19" customFormat="1" ht="12" customHeight="1">
      <c r="A225" s="100" t="s">
        <v>229</v>
      </c>
      <c r="B225" s="100"/>
      <c r="C225" s="20">
        <f>SUM(C194:C199)</f>
        <v>1393568652</v>
      </c>
      <c r="D225" s="20">
        <f>SUM(D194:D199)</f>
        <v>903532000</v>
      </c>
      <c r="E225" s="20">
        <f>SUM(E194:E199)</f>
        <v>490036652</v>
      </c>
    </row>
    <row r="226" spans="1:5" s="19" customFormat="1" ht="12" customHeight="1">
      <c r="A226" s="100" t="s">
        <v>230</v>
      </c>
      <c r="B226" s="100"/>
      <c r="C226" s="20">
        <f>SUM(C202:C204)</f>
        <v>769274817</v>
      </c>
      <c r="D226" s="20">
        <f>SUM(D202:D204)</f>
        <v>553535000</v>
      </c>
      <c r="E226" s="20">
        <f>SUM(E202:E204)</f>
        <v>215739817</v>
      </c>
    </row>
    <row r="227" spans="1:5" s="19" customFormat="1" ht="12" customHeight="1">
      <c r="A227" s="101" t="s">
        <v>231</v>
      </c>
      <c r="B227" s="101"/>
      <c r="C227" s="26">
        <f>SUM(C207:C217)</f>
        <v>1271728363</v>
      </c>
      <c r="D227" s="26">
        <f>SUM(D207:D217)</f>
        <v>974848000</v>
      </c>
      <c r="E227" s="26">
        <f>SUM(E207:E217)</f>
        <v>296880363</v>
      </c>
    </row>
    <row r="228" spans="1:5" s="19" customFormat="1" ht="12" customHeight="1">
      <c r="A228" s="23"/>
      <c r="B228" s="23"/>
      <c r="C228" s="23"/>
      <c r="D228" s="23"/>
      <c r="E228" s="23"/>
    </row>
    <row r="229" spans="1:5" s="19" customFormat="1" ht="12" customHeight="1">
      <c r="A229" s="93" t="s">
        <v>232</v>
      </c>
      <c r="B229" s="93"/>
      <c r="C229" s="18">
        <f>SUM(C230:C233)</f>
        <v>48736659728</v>
      </c>
      <c r="D229" s="18">
        <f>SUM(D230:D233)</f>
        <v>32878606061</v>
      </c>
      <c r="E229" s="18">
        <f>SUM(E230:E233)</f>
        <v>15858053667</v>
      </c>
    </row>
    <row r="230" spans="1:5" s="19" customFormat="1" ht="12" customHeight="1">
      <c r="A230" s="100" t="s">
        <v>228</v>
      </c>
      <c r="B230" s="100"/>
      <c r="C230" s="20">
        <f>C175+C176+C177+C178+C179+C180+C181+C182+C184+C186+C187+C189+C191+C195+C188</f>
        <v>7029765071</v>
      </c>
      <c r="D230" s="20">
        <f>D175+D176+D177+D178+D179+D180+D181+D182+D184+D186+D187+D189+D191+D195+D188</f>
        <v>4774210000</v>
      </c>
      <c r="E230" s="20">
        <f>E175+E176+E177+E178+E179+E180+E181+E182+E184+E186+E187+E189+E191+E195+E188</f>
        <v>2255555071</v>
      </c>
    </row>
    <row r="231" spans="1:5" s="19" customFormat="1" ht="12" customHeight="1">
      <c r="A231" s="100" t="s">
        <v>233</v>
      </c>
      <c r="B231" s="100"/>
      <c r="C231" s="20">
        <f>+C57+C58+C60+C61+C62+C63+C64+C66+C67+C68+C69+C70+C83+C59</f>
        <v>7050261610</v>
      </c>
      <c r="D231" s="20">
        <f>+D57+D58+D60+D61+D62+D63+D64+D66+D67+D68+D69+D70+D83+D59</f>
        <v>5024614635</v>
      </c>
      <c r="E231" s="20">
        <f>+E57+E58+E60+E61+E62+E63+E64+E66+E67+E68+E69+E70+E83+E59</f>
        <v>2025646975</v>
      </c>
    </row>
    <row r="232" spans="1:5" s="19" customFormat="1" ht="12" customHeight="1">
      <c r="A232" s="100" t="s">
        <v>226</v>
      </c>
      <c r="B232" s="100"/>
      <c r="C232" s="20">
        <f>C134+C136+C138+C141+C144+C148+C149+C151+C153+C155+C156+C158+C159+C161+C165+C172+C147+C143</f>
        <v>10672705103</v>
      </c>
      <c r="D232" s="20">
        <f>D134+D136+D138+D141+D144+D148+D149+D151+D153+D155+D156+D158+D159+D161+D165+D172+D147+D143</f>
        <v>6645729426</v>
      </c>
      <c r="E232" s="20">
        <f>E134+E136+E138+E141+E144+E148+E149+E151+E153+E155+E156+E158+E159+E161+E165+E172+E147+E143</f>
        <v>4026975677</v>
      </c>
    </row>
    <row r="233" spans="1:5" s="19" customFormat="1" ht="12" customHeight="1">
      <c r="A233" s="101" t="s">
        <v>225</v>
      </c>
      <c r="B233" s="101"/>
      <c r="C233" s="26">
        <f>+C73+C74+C75+C78+C79+C81+C80+C85+C84+C88+C86+C87+C89+C90+C95+C94+C93+C96+C97+C98+C99+C100+C102+C101+C103+C104+C106+C105+C108+C107+C112+C114+C113+C116+C115+C117+C118+C119+C120+C121+C122+C123+C125+C126+C127+C129+C130+C131</f>
        <v>23983927944</v>
      </c>
      <c r="D233" s="26">
        <f>+D73+D74+D75+D78+D79+D81+D80+D85+D84+D88+D86+D87+D89+D90+D95+D94+D93+D96+D97+D98+D99+D100+D102+D101+D103+D104+D106+D105+D108+D107+D112+D114+D113+D116+D115+D117+D118+D119+D120+D121+D122+D123+D125+D126+D127+D129+D130+D131</f>
        <v>16434052000</v>
      </c>
      <c r="E233" s="26">
        <f>+E73+E74+E75+E78+E79+E81+E80+E85+E84+E88+E86+E87+E89+E90+E95+E94+E93+E96+E97+E98+E99+E100+E102+E101+E103+E104+E106+E105+E108+E107+E112+E114+E113+E116+E115+E117+E118+E119+E120+E121+E122+E123+E125+E126+E127+E129+E130+E131</f>
        <v>7549875944</v>
      </c>
    </row>
    <row r="234" spans="1:5" s="33" customFormat="1" ht="12" customHeight="1">
      <c r="A234" s="118"/>
      <c r="B234" s="118"/>
      <c r="C234" s="118"/>
      <c r="D234" s="118"/>
      <c r="E234" s="118"/>
    </row>
    <row r="235" spans="1:5" s="19" customFormat="1" ht="12" customHeight="1">
      <c r="A235" s="85" t="s">
        <v>295</v>
      </c>
      <c r="B235" s="85"/>
      <c r="C235" s="85"/>
      <c r="D235" s="85"/>
      <c r="E235" s="85"/>
    </row>
    <row r="236" spans="1:5" s="51" customFormat="1" ht="12" customHeight="1">
      <c r="A236" s="87" t="s">
        <v>280</v>
      </c>
      <c r="B236" s="87"/>
      <c r="C236" s="87"/>
      <c r="D236" s="87"/>
      <c r="E236" s="87"/>
    </row>
    <row r="237" spans="1:5" s="34" customFormat="1" ht="6">
      <c r="A237" s="90"/>
      <c r="B237" s="90"/>
      <c r="C237" s="90"/>
      <c r="D237" s="90"/>
      <c r="E237" s="90"/>
    </row>
    <row r="238" spans="1:5" s="51" customFormat="1" ht="12" customHeight="1">
      <c r="A238" s="91" t="s">
        <v>234</v>
      </c>
      <c r="B238" s="91"/>
      <c r="C238" s="91"/>
      <c r="D238" s="91"/>
      <c r="E238" s="91"/>
    </row>
    <row r="239" spans="1:5" s="34" customFormat="1" ht="6">
      <c r="A239" s="90"/>
      <c r="B239" s="90"/>
      <c r="C239" s="90"/>
      <c r="D239" s="90"/>
      <c r="E239" s="90"/>
    </row>
    <row r="240" spans="1:5" s="19" customFormat="1" ht="12" customHeight="1">
      <c r="A240" s="85" t="s">
        <v>296</v>
      </c>
      <c r="B240" s="85"/>
      <c r="C240" s="85"/>
      <c r="D240" s="85"/>
      <c r="E240" s="85"/>
    </row>
    <row r="241" spans="1:5" s="19" customFormat="1" ht="12" customHeight="1">
      <c r="A241" s="85" t="s">
        <v>278</v>
      </c>
      <c r="B241" s="85"/>
      <c r="C241" s="85"/>
      <c r="D241" s="85"/>
      <c r="E241" s="85"/>
    </row>
    <row r="242" spans="1:5" s="50" customFormat="1" ht="5.25" customHeight="1">
      <c r="A242" s="57"/>
      <c r="B242" s="57"/>
      <c r="C242" s="57"/>
      <c r="D242" s="57"/>
      <c r="E242" s="57"/>
    </row>
    <row r="243" spans="1:5" s="56" customFormat="1" ht="11.25" customHeight="1">
      <c r="A243" s="58"/>
      <c r="B243" s="58"/>
      <c r="C243" s="58"/>
      <c r="D243" s="58"/>
      <c r="E243" s="58"/>
    </row>
    <row r="244" spans="1:5" s="56" customFormat="1" ht="11.25" customHeight="1">
      <c r="A244" s="58"/>
      <c r="B244" s="58"/>
      <c r="C244" s="58"/>
      <c r="D244" s="58"/>
      <c r="E244" s="58"/>
    </row>
  </sheetData>
  <sheetProtection/>
  <mergeCells count="207">
    <mergeCell ref="A236:E236"/>
    <mergeCell ref="A237:E237"/>
    <mergeCell ref="A238:E238"/>
    <mergeCell ref="A239:E239"/>
    <mergeCell ref="A240:E240"/>
    <mergeCell ref="A230:B230"/>
    <mergeCell ref="A231:B231"/>
    <mergeCell ref="A232:B232"/>
    <mergeCell ref="A233:B233"/>
    <mergeCell ref="A234:E234"/>
    <mergeCell ref="A235:E235"/>
    <mergeCell ref="A223:B223"/>
    <mergeCell ref="A224:B224"/>
    <mergeCell ref="A225:B225"/>
    <mergeCell ref="A226:B226"/>
    <mergeCell ref="A227:B227"/>
    <mergeCell ref="A229:B229"/>
    <mergeCell ref="A216:B216"/>
    <mergeCell ref="A217:B217"/>
    <mergeCell ref="A219:B219"/>
    <mergeCell ref="A220:B220"/>
    <mergeCell ref="A221:B221"/>
    <mergeCell ref="A222:B222"/>
    <mergeCell ref="A210:B210"/>
    <mergeCell ref="A211:B211"/>
    <mergeCell ref="A212:B212"/>
    <mergeCell ref="A213:B213"/>
    <mergeCell ref="A214:B214"/>
    <mergeCell ref="A215:B215"/>
    <mergeCell ref="A203:B203"/>
    <mergeCell ref="A204:B204"/>
    <mergeCell ref="A206:B206"/>
    <mergeCell ref="A207:B207"/>
    <mergeCell ref="A208:B208"/>
    <mergeCell ref="A209:B209"/>
    <mergeCell ref="A196:B196"/>
    <mergeCell ref="A197:B197"/>
    <mergeCell ref="A198:B198"/>
    <mergeCell ref="A199:B199"/>
    <mergeCell ref="A201:B201"/>
    <mergeCell ref="A202:B202"/>
    <mergeCell ref="A189:B189"/>
    <mergeCell ref="A190:B190"/>
    <mergeCell ref="A191:B191"/>
    <mergeCell ref="A193:B193"/>
    <mergeCell ref="A194:B194"/>
    <mergeCell ref="A195:B195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0:B170"/>
    <mergeCell ref="A171:B171"/>
    <mergeCell ref="A172:B172"/>
    <mergeCell ref="A174:B174"/>
    <mergeCell ref="A175:B175"/>
    <mergeCell ref="A176:B176"/>
    <mergeCell ref="A164:B164"/>
    <mergeCell ref="A165:B165"/>
    <mergeCell ref="A166:B166"/>
    <mergeCell ref="A167:B167"/>
    <mergeCell ref="A168:B168"/>
    <mergeCell ref="A169:B169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6:B56"/>
    <mergeCell ref="A57:B57"/>
    <mergeCell ref="A58:B58"/>
    <mergeCell ref="A38:B38"/>
    <mergeCell ref="A40:B40"/>
    <mergeCell ref="A41:B41"/>
    <mergeCell ref="A42:B42"/>
    <mergeCell ref="A46:B46"/>
    <mergeCell ref="A51:B51"/>
    <mergeCell ref="A24:B24"/>
    <mergeCell ref="A27:B27"/>
    <mergeCell ref="A30:B30"/>
    <mergeCell ref="A31:B31"/>
    <mergeCell ref="A36:B36"/>
    <mergeCell ref="A37:B37"/>
    <mergeCell ref="A11:B11"/>
    <mergeCell ref="A15:B15"/>
    <mergeCell ref="A19:B19"/>
    <mergeCell ref="A21:B21"/>
    <mergeCell ref="A22:B22"/>
    <mergeCell ref="A23:B23"/>
    <mergeCell ref="A241:E241"/>
    <mergeCell ref="A1:E1"/>
    <mergeCell ref="A2:E2"/>
    <mergeCell ref="A3:E3"/>
    <mergeCell ref="A4:E4"/>
    <mergeCell ref="A5:B5"/>
    <mergeCell ref="A6:B6"/>
    <mergeCell ref="A7:E7"/>
    <mergeCell ref="A8:B8"/>
    <mergeCell ref="A10:B10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2" customHeight="1"/>
  <cols>
    <col min="1" max="1" width="2.7109375" style="1" customWidth="1"/>
    <col min="2" max="2" width="28.140625" style="1" customWidth="1"/>
    <col min="3" max="5" width="14.7109375" style="2" customWidth="1"/>
    <col min="6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3" customFormat="1" ht="27" customHeight="1">
      <c r="A2" s="114" t="s">
        <v>287</v>
      </c>
      <c r="B2" s="114"/>
      <c r="C2" s="114"/>
      <c r="D2" s="114"/>
      <c r="E2" s="114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86"/>
      <c r="B7" s="86"/>
      <c r="C7" s="86"/>
      <c r="D7" s="86"/>
      <c r="E7" s="86"/>
    </row>
    <row r="8" spans="1:5" s="13" customFormat="1" ht="12" customHeight="1">
      <c r="A8" s="92" t="s">
        <v>4</v>
      </c>
      <c r="B8" s="92"/>
      <c r="C8" s="14">
        <f>C10+C21+C36+C40+C51</f>
        <v>53555103781</v>
      </c>
      <c r="D8" s="14">
        <f>D10+D21+D36+D40+D51</f>
        <v>36159341803</v>
      </c>
      <c r="E8" s="14">
        <f>E10+E21+E36+E40+E51</f>
        <v>17395761978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3552844204</v>
      </c>
      <c r="D10" s="18">
        <f>D11+D15+D19</f>
        <v>2493341000</v>
      </c>
      <c r="E10" s="18">
        <f>E11+E15+E19</f>
        <v>1059503204</v>
      </c>
    </row>
    <row r="11" spans="1:5" s="19" customFormat="1" ht="12" customHeight="1">
      <c r="A11" s="100" t="s">
        <v>6</v>
      </c>
      <c r="B11" s="100"/>
      <c r="C11" s="20">
        <f>C12+C13+C14</f>
        <v>1252700329</v>
      </c>
      <c r="D11" s="20">
        <f>D12+D13+D14</f>
        <v>955720000</v>
      </c>
      <c r="E11" s="20">
        <f>E12+E13+E14</f>
        <v>296980329</v>
      </c>
    </row>
    <row r="12" spans="1:5" s="19" customFormat="1" ht="12" customHeight="1">
      <c r="A12" s="21"/>
      <c r="B12" s="22" t="s">
        <v>7</v>
      </c>
      <c r="C12" s="20">
        <f>C210+C212+C218+C225+C226</f>
        <v>490097519</v>
      </c>
      <c r="D12" s="20">
        <f>D210+D212+D218+D225+D226</f>
        <v>371032000</v>
      </c>
      <c r="E12" s="20">
        <f>E210+E212+E218+E225+E226</f>
        <v>119065519</v>
      </c>
    </row>
    <row r="13" spans="1:5" s="19" customFormat="1" ht="12" customHeight="1">
      <c r="A13" s="21"/>
      <c r="B13" s="22" t="s">
        <v>8</v>
      </c>
      <c r="C13" s="20">
        <f>+C211+C219+C214+C215+C216+C217+C221+C222+C227</f>
        <v>431409393</v>
      </c>
      <c r="D13" s="20">
        <f>+D211+D219+D214+D215+D216+D217+D221+D222+D227</f>
        <v>340552000</v>
      </c>
      <c r="E13" s="20">
        <f>+E211+E219+E214+E215+E216+E217+E221+E222+E227</f>
        <v>90857393</v>
      </c>
    </row>
    <row r="14" spans="1:5" s="19" customFormat="1" ht="12" customHeight="1">
      <c r="A14" s="21"/>
      <c r="B14" s="23" t="s">
        <v>9</v>
      </c>
      <c r="C14" s="20">
        <f>C213+C220+C223+C224</f>
        <v>331193417</v>
      </c>
      <c r="D14" s="20">
        <f>D213+D220+D223+D224</f>
        <v>244136000</v>
      </c>
      <c r="E14" s="20">
        <f>E213+E220+E223+E224</f>
        <v>87057417</v>
      </c>
    </row>
    <row r="15" spans="1:5" s="19" customFormat="1" ht="12" customHeight="1">
      <c r="A15" s="100" t="s">
        <v>10</v>
      </c>
      <c r="B15" s="100"/>
      <c r="C15" s="20">
        <f>C16+C17+C18</f>
        <v>766455635</v>
      </c>
      <c r="D15" s="20">
        <f>D16+D17+D18</f>
        <v>549925000</v>
      </c>
      <c r="E15" s="20">
        <f>E16+E17+E18</f>
        <v>216530635</v>
      </c>
    </row>
    <row r="16" spans="1:5" s="19" customFormat="1" ht="12" customHeight="1">
      <c r="A16" s="21"/>
      <c r="B16" s="22" t="s">
        <v>11</v>
      </c>
      <c r="C16" s="20">
        <f>+C204</f>
        <v>258771183</v>
      </c>
      <c r="D16" s="20">
        <f>+D204</f>
        <v>185703000</v>
      </c>
      <c r="E16" s="20">
        <f>+E204</f>
        <v>73068183</v>
      </c>
    </row>
    <row r="17" spans="1:5" s="19" customFormat="1" ht="12" customHeight="1">
      <c r="A17" s="21"/>
      <c r="B17" s="22" t="s">
        <v>12</v>
      </c>
      <c r="C17" s="20">
        <f>+C203</f>
        <v>257495089</v>
      </c>
      <c r="D17" s="20">
        <f>+D203</f>
        <v>192127000</v>
      </c>
      <c r="E17" s="20">
        <f>+E203</f>
        <v>65368089</v>
      </c>
    </row>
    <row r="18" spans="1:5" s="19" customFormat="1" ht="12" customHeight="1">
      <c r="A18" s="24"/>
      <c r="B18" s="22" t="s">
        <v>13</v>
      </c>
      <c r="C18" s="20">
        <f>C205+C206+C207</f>
        <v>250189363</v>
      </c>
      <c r="D18" s="20">
        <f>D205+D206+D207</f>
        <v>172095000</v>
      </c>
      <c r="E18" s="20">
        <f>E205+E206+E207</f>
        <v>78094363</v>
      </c>
    </row>
    <row r="19" spans="1:5" s="19" customFormat="1" ht="12" customHeight="1">
      <c r="A19" s="101" t="s">
        <v>14</v>
      </c>
      <c r="B19" s="101"/>
      <c r="C19" s="26">
        <f>C195+C196+C197+C181+C198+C199+C186+C200+C189</f>
        <v>1533688240</v>
      </c>
      <c r="D19" s="26">
        <f>D195+D196+D197+D181+D198+D199+D186+D200+D189</f>
        <v>987696000</v>
      </c>
      <c r="E19" s="26">
        <f>E195+E196+E197+E181+E198+E199+E186+E200+E189</f>
        <v>545992240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15</v>
      </c>
      <c r="B21" s="93"/>
      <c r="C21" s="18">
        <f>C22+C23+C24+C27+C30+C31</f>
        <v>11758210288</v>
      </c>
      <c r="D21" s="18">
        <f>D22+D23+D24+D27+D30+D31</f>
        <v>7380530168</v>
      </c>
      <c r="E21" s="18">
        <f>E22+E23+E24+E27+E30+E31</f>
        <v>4377680120</v>
      </c>
    </row>
    <row r="22" spans="1:5" s="19" customFormat="1" ht="12" customHeight="1">
      <c r="A22" s="100" t="s">
        <v>16</v>
      </c>
      <c r="B22" s="100"/>
      <c r="C22" s="20">
        <f>C135+C137+C138+C149+C150+C152+C154+C156+C157</f>
        <v>7577537087</v>
      </c>
      <c r="D22" s="20">
        <f>D135+D137+D138+D149+D150+D152+D154+D156+D157</f>
        <v>4575582425</v>
      </c>
      <c r="E22" s="20">
        <f>E135+E137+E138+E149+E150+E152+E154+E156+E157</f>
        <v>3001954662</v>
      </c>
    </row>
    <row r="23" spans="1:5" s="19" customFormat="1" ht="12" customHeight="1">
      <c r="A23" s="100" t="s">
        <v>17</v>
      </c>
      <c r="B23" s="100"/>
      <c r="C23" s="20">
        <f>C144</f>
        <v>1106304836</v>
      </c>
      <c r="D23" s="20">
        <f>D144</f>
        <v>731172999</v>
      </c>
      <c r="E23" s="20">
        <f>E144</f>
        <v>375131837</v>
      </c>
    </row>
    <row r="24" spans="1:5" s="19" customFormat="1" ht="12" customHeight="1">
      <c r="A24" s="100" t="s">
        <v>18</v>
      </c>
      <c r="B24" s="100"/>
      <c r="C24" s="20">
        <f>C25+C26</f>
        <v>1711596861</v>
      </c>
      <c r="D24" s="20">
        <f>D25+D26</f>
        <v>1112347004</v>
      </c>
      <c r="E24" s="20">
        <f>E25+E26</f>
        <v>599249857</v>
      </c>
    </row>
    <row r="25" spans="1:5" s="19" customFormat="1" ht="12" customHeight="1">
      <c r="A25" s="27"/>
      <c r="B25" s="22" t="s">
        <v>19</v>
      </c>
      <c r="C25" s="20">
        <f>C136+C141+C143+C151+C158+C163</f>
        <v>145984171</v>
      </c>
      <c r="D25" s="20">
        <f>D136+D141+D143+D151+D158+D163</f>
        <v>116701001</v>
      </c>
      <c r="E25" s="20">
        <f>E136+E141+E143+E151+E158+E163</f>
        <v>29283170</v>
      </c>
    </row>
    <row r="26" spans="1:5" s="19" customFormat="1" ht="12" customHeight="1">
      <c r="A26" s="24"/>
      <c r="B26" s="22" t="s">
        <v>20</v>
      </c>
      <c r="C26" s="20">
        <f>C142+C145+C148+C160</f>
        <v>1565612690</v>
      </c>
      <c r="D26" s="20">
        <f>D142+D145+D148+D160</f>
        <v>995646003</v>
      </c>
      <c r="E26" s="20">
        <f>E142+E145+E148+E160</f>
        <v>569966687</v>
      </c>
    </row>
    <row r="27" spans="1:5" s="19" customFormat="1" ht="12" customHeight="1">
      <c r="A27" s="100" t="s">
        <v>21</v>
      </c>
      <c r="B27" s="100"/>
      <c r="C27" s="20">
        <f>C28+C29</f>
        <v>508406063</v>
      </c>
      <c r="D27" s="20">
        <f>D28+D29</f>
        <v>335629740</v>
      </c>
      <c r="E27" s="20">
        <f>E28+E29</f>
        <v>172776323</v>
      </c>
    </row>
    <row r="28" spans="1:5" s="19" customFormat="1" ht="12" customHeight="1">
      <c r="A28" s="27"/>
      <c r="B28" s="22" t="s">
        <v>22</v>
      </c>
      <c r="C28" s="20">
        <f>+C140</f>
        <v>158545814</v>
      </c>
      <c r="D28" s="20">
        <f>+D140</f>
        <v>128194740</v>
      </c>
      <c r="E28" s="20">
        <f>+E140</f>
        <v>30351074</v>
      </c>
    </row>
    <row r="29" spans="1:5" s="19" customFormat="1" ht="12" customHeight="1">
      <c r="A29" s="24"/>
      <c r="B29" s="22" t="s">
        <v>23</v>
      </c>
      <c r="C29" s="20">
        <f>C139+C159+C162</f>
        <v>349860249</v>
      </c>
      <c r="D29" s="20">
        <f>D139+D159+D162</f>
        <v>207435000</v>
      </c>
      <c r="E29" s="20">
        <f>E139+E159+E162</f>
        <v>142425249</v>
      </c>
    </row>
    <row r="30" spans="1:5" s="19" customFormat="1" ht="12" customHeight="1">
      <c r="A30" s="100" t="s">
        <v>24</v>
      </c>
      <c r="B30" s="100"/>
      <c r="C30" s="20">
        <f>C146+C147+C153+C155+C161</f>
        <v>112354968</v>
      </c>
      <c r="D30" s="20">
        <f>D146+D147+D153+D155+D161</f>
        <v>84578000</v>
      </c>
      <c r="E30" s="20">
        <f>E146+E147+E153+E155+E161</f>
        <v>27776968</v>
      </c>
    </row>
    <row r="31" spans="1:5" s="19" customFormat="1" ht="12" customHeight="1">
      <c r="A31" s="100" t="s">
        <v>25</v>
      </c>
      <c r="B31" s="100"/>
      <c r="C31" s="20">
        <f>C32+C33+C34</f>
        <v>742010473</v>
      </c>
      <c r="D31" s="20">
        <f>D32+D33+D34</f>
        <v>541220000</v>
      </c>
      <c r="E31" s="20">
        <f>E32+E33+E34</f>
        <v>200790473</v>
      </c>
    </row>
    <row r="32" spans="1:5" s="19" customFormat="1" ht="12" customHeight="1">
      <c r="A32" s="27"/>
      <c r="B32" s="22" t="s">
        <v>26</v>
      </c>
      <c r="C32" s="20">
        <f>C171</f>
        <v>72503050</v>
      </c>
      <c r="D32" s="20">
        <f>D171</f>
        <v>58338000</v>
      </c>
      <c r="E32" s="20">
        <f>E171</f>
        <v>14165050</v>
      </c>
    </row>
    <row r="33" spans="1:5" s="19" customFormat="1" ht="12" customHeight="1">
      <c r="A33" s="21"/>
      <c r="B33" s="22" t="s">
        <v>27</v>
      </c>
      <c r="C33" s="20">
        <f>C167+C168+C169+C172</f>
        <v>54595508</v>
      </c>
      <c r="D33" s="20">
        <f>D167+D168+D169+D172</f>
        <v>44064000</v>
      </c>
      <c r="E33" s="20">
        <f>E167+E168+E169+E172</f>
        <v>10531508</v>
      </c>
    </row>
    <row r="34" spans="1:5" s="19" customFormat="1" ht="12" customHeight="1">
      <c r="A34" s="21"/>
      <c r="B34" s="28" t="s">
        <v>28</v>
      </c>
      <c r="C34" s="26">
        <f>C166+C170+C173</f>
        <v>614911915</v>
      </c>
      <c r="D34" s="26">
        <f>D166+D170+D173</f>
        <v>438818000</v>
      </c>
      <c r="E34" s="26">
        <f>E166+E170+E173</f>
        <v>176093915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6556419752</v>
      </c>
      <c r="D36" s="18">
        <f>D37+D38</f>
        <v>4452801000</v>
      </c>
      <c r="E36" s="18">
        <f>E37+E38</f>
        <v>2103618752</v>
      </c>
    </row>
    <row r="37" spans="1:5" s="19" customFormat="1" ht="12" customHeight="1">
      <c r="A37" s="100" t="s">
        <v>30</v>
      </c>
      <c r="B37" s="100"/>
      <c r="C37" s="20">
        <f>C176+C177+C179+C180+C182+C185+C187+C188+C191+C192</f>
        <v>5650539778</v>
      </c>
      <c r="D37" s="20">
        <f>D176+D177+D179+D180+D182+D185+D187+D188+D191+D192</f>
        <v>3851798000</v>
      </c>
      <c r="E37" s="20">
        <f>E176+E177+E179+E180+E182+E185+E187+E188+E191+E192</f>
        <v>1798741778</v>
      </c>
    </row>
    <row r="38" spans="1:5" s="19" customFormat="1" ht="12" customHeight="1">
      <c r="A38" s="101" t="s">
        <v>31</v>
      </c>
      <c r="B38" s="101"/>
      <c r="C38" s="26">
        <f>+C178+C183+C190</f>
        <v>905879974</v>
      </c>
      <c r="D38" s="26">
        <f>+D178+D183+D190</f>
        <v>601003000</v>
      </c>
      <c r="E38" s="26">
        <f>+E178+E183+E190</f>
        <v>304876974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C41+C42+C46</f>
        <v>24002506088</v>
      </c>
      <c r="D40" s="18">
        <f>D41+D42+D46</f>
        <v>16404071000</v>
      </c>
      <c r="E40" s="18">
        <f>E41+E42+E46</f>
        <v>7598435088</v>
      </c>
    </row>
    <row r="41" spans="1:5" s="19" customFormat="1" ht="12" customHeight="1">
      <c r="A41" s="100" t="s">
        <v>33</v>
      </c>
      <c r="B41" s="100"/>
      <c r="C41" s="20">
        <f>C85+C86+C87+C89+C90+C94+C95+C97+C99+C101+C102+C106+C108+C113+C114+C118+C121+C124+C127+C131+C132</f>
        <v>16982239952</v>
      </c>
      <c r="D41" s="20">
        <f>D85+D86+D87+D89+D90+D94+D95+D97+D99+D101+D102+D106+D108+D113+D114+D118+D121+D124+D127+D131+D132</f>
        <v>11541584000</v>
      </c>
      <c r="E41" s="20">
        <f>E85+E86+E87+E89+E90+E94+E95+E97+E99+E101+E102+E106+E108+E113+E114+E118+E121+E124+E127+E131+E132</f>
        <v>5440655952</v>
      </c>
    </row>
    <row r="42" spans="1:5" s="19" customFormat="1" ht="12" customHeight="1">
      <c r="A42" s="102" t="s">
        <v>34</v>
      </c>
      <c r="B42" s="102"/>
      <c r="C42" s="20">
        <f>C43+C44+C45</f>
        <v>3598129486</v>
      </c>
      <c r="D42" s="20">
        <f>D43+D44+D45</f>
        <v>2553258000</v>
      </c>
      <c r="E42" s="20">
        <f>E43+E44+E45</f>
        <v>1044871486</v>
      </c>
    </row>
    <row r="43" spans="1:5" s="19" customFormat="1" ht="12" customHeight="1">
      <c r="A43" s="28"/>
      <c r="B43" s="22" t="s">
        <v>35</v>
      </c>
      <c r="C43" s="20">
        <f>C78+C111+C100+C184+C104+C109+C128</f>
        <v>2189394955</v>
      </c>
      <c r="D43" s="20">
        <f>D78+D111+D100+D184+D104+D109+D128</f>
        <v>1576562000</v>
      </c>
      <c r="E43" s="20">
        <f>E78+E111+E100+E184+E104+E109+E128</f>
        <v>612832955</v>
      </c>
    </row>
    <row r="44" spans="1:5" s="19" customFormat="1" ht="12" customHeight="1">
      <c r="A44" s="28"/>
      <c r="B44" s="22" t="s">
        <v>36</v>
      </c>
      <c r="C44" s="20">
        <f>C88+C117+C119+C126</f>
        <v>1305427661</v>
      </c>
      <c r="D44" s="20">
        <f>D88+D117+D119+D126</f>
        <v>894373000</v>
      </c>
      <c r="E44" s="20">
        <f>E88+E117+E119+E126</f>
        <v>411054661</v>
      </c>
    </row>
    <row r="45" spans="1:5" s="19" customFormat="1" ht="12" customHeight="1">
      <c r="A45" s="28"/>
      <c r="B45" s="23" t="s">
        <v>37</v>
      </c>
      <c r="C45" s="20">
        <f>C82+C92+C93+C129</f>
        <v>103306870</v>
      </c>
      <c r="D45" s="20">
        <f>D82+D92+D93+D129</f>
        <v>82323000</v>
      </c>
      <c r="E45" s="20">
        <f>E82+E92+E93+E129</f>
        <v>20983870</v>
      </c>
    </row>
    <row r="46" spans="1:5" s="19" customFormat="1" ht="12" customHeight="1">
      <c r="A46" s="100" t="s">
        <v>38</v>
      </c>
      <c r="B46" s="100"/>
      <c r="C46" s="20">
        <f>C47+C48+C49</f>
        <v>3422136650</v>
      </c>
      <c r="D46" s="20">
        <f>D47+D48+D49</f>
        <v>2309229000</v>
      </c>
      <c r="E46" s="20">
        <f>E47+E48+E49</f>
        <v>1112907650</v>
      </c>
    </row>
    <row r="47" spans="1:5" s="19" customFormat="1" ht="12" customHeight="1">
      <c r="A47" s="28"/>
      <c r="B47" s="22" t="s">
        <v>39</v>
      </c>
      <c r="C47" s="20">
        <f>+C74+C75+C84+C110</f>
        <v>349068242</v>
      </c>
      <c r="D47" s="20">
        <f>+D74+D75+D84+D110</f>
        <v>262368000</v>
      </c>
      <c r="E47" s="20">
        <f>+E74+E75+E84+E110</f>
        <v>86700242</v>
      </c>
    </row>
    <row r="48" spans="1:5" s="19" customFormat="1" ht="12" customHeight="1">
      <c r="A48" s="28"/>
      <c r="B48" s="22" t="s">
        <v>40</v>
      </c>
      <c r="C48" s="20">
        <f>C77+C79+C96+C98+C112+C116+C122+C125</f>
        <v>802889145</v>
      </c>
      <c r="D48" s="20">
        <f>D77+D79+D96+D98+D112+D116+D122+D125</f>
        <v>597877000</v>
      </c>
      <c r="E48" s="20">
        <f>E77+E79+E96+E98+E112+E116+E122+E125</f>
        <v>205012145</v>
      </c>
    </row>
    <row r="49" spans="1:5" s="19" customFormat="1" ht="12" customHeight="1">
      <c r="A49" s="28"/>
      <c r="B49" s="28" t="s">
        <v>41</v>
      </c>
      <c r="C49" s="26">
        <f>C73+C80+C91+C103+C115+C120+C130</f>
        <v>2270179263</v>
      </c>
      <c r="D49" s="26">
        <f>D73+D80+D91+D103+D115+D120+D130</f>
        <v>1448984000</v>
      </c>
      <c r="E49" s="26">
        <f>E73+E80+E91+E103+E115+E120+E130</f>
        <v>821195263</v>
      </c>
    </row>
    <row r="50" spans="1:5" s="19" customFormat="1" ht="12" customHeight="1">
      <c r="A50" s="23"/>
      <c r="B50" s="23"/>
      <c r="C50" s="23"/>
      <c r="D50" s="23"/>
      <c r="E50" s="23"/>
    </row>
    <row r="51" spans="1:5" s="17" customFormat="1" ht="12" customHeight="1">
      <c r="A51" s="93" t="s">
        <v>42</v>
      </c>
      <c r="B51" s="93"/>
      <c r="C51" s="18">
        <f>C52+C53+C54</f>
        <v>7685123449</v>
      </c>
      <c r="D51" s="18">
        <f>D52+D53+D54</f>
        <v>5428598635</v>
      </c>
      <c r="E51" s="18">
        <f>E52+E53+E54</f>
        <v>2256524814</v>
      </c>
    </row>
    <row r="52" spans="1:5" s="19" customFormat="1" ht="12" customHeight="1">
      <c r="A52" s="100" t="s">
        <v>43</v>
      </c>
      <c r="B52" s="100"/>
      <c r="C52" s="20">
        <f>C57+C61+C66+C70</f>
        <v>2450340708</v>
      </c>
      <c r="D52" s="20">
        <f>D57+D61+D66+D70</f>
        <v>1748037135</v>
      </c>
      <c r="E52" s="20">
        <f>E57+E61+E66+E70</f>
        <v>702303573</v>
      </c>
    </row>
    <row r="53" spans="1:5" s="19" customFormat="1" ht="12" customHeight="1">
      <c r="A53" s="100" t="s">
        <v>44</v>
      </c>
      <c r="B53" s="100"/>
      <c r="C53" s="20">
        <f>C76+C58+C81+C83+C62+C63+C64+C105+C107+C65+C67+C68+C123+C69</f>
        <v>4730339294</v>
      </c>
      <c r="D53" s="20">
        <f>D76+D58+D81+D83+D62+D63+D64+D105+D107+D65+D67+D68+D123+D69</f>
        <v>3315768500</v>
      </c>
      <c r="E53" s="20">
        <f>E76+E58+E81+E83+E62+E63+E64+E105+E107+E65+E67+E68+E123+E69</f>
        <v>1414570794</v>
      </c>
    </row>
    <row r="54" spans="1:5" s="19" customFormat="1" ht="12" customHeight="1">
      <c r="A54" s="101" t="s">
        <v>45</v>
      </c>
      <c r="B54" s="101"/>
      <c r="C54" s="26">
        <f>C60+C59</f>
        <v>504443447</v>
      </c>
      <c r="D54" s="26">
        <f>D60+D59</f>
        <v>364793000</v>
      </c>
      <c r="E54" s="26">
        <f>E60+E59</f>
        <v>139650447</v>
      </c>
    </row>
    <row r="55" spans="1:5" s="19" customFormat="1" ht="12" customHeight="1">
      <c r="A55" s="23"/>
      <c r="B55" s="29"/>
      <c r="C55" s="30"/>
      <c r="D55" s="30"/>
      <c r="E55" s="30"/>
    </row>
    <row r="56" spans="1:5" s="19" customFormat="1" ht="12" customHeight="1">
      <c r="A56" s="103" t="s">
        <v>46</v>
      </c>
      <c r="B56" s="103"/>
      <c r="C56" s="16">
        <f>SUM(C57:C70)</f>
        <v>6905215792</v>
      </c>
      <c r="D56" s="16">
        <f>SUM(D57:D70)</f>
        <v>4891826635</v>
      </c>
      <c r="E56" s="16">
        <f>SUM(E57:E70)</f>
        <v>2013389157</v>
      </c>
    </row>
    <row r="57" spans="1:5" s="19" customFormat="1" ht="12" customHeight="1">
      <c r="A57" s="100" t="s">
        <v>47</v>
      </c>
      <c r="B57" s="100"/>
      <c r="C57" s="20">
        <f>SUM(D57:E57)</f>
        <v>523899732</v>
      </c>
      <c r="D57" s="20">
        <v>353006000</v>
      </c>
      <c r="E57" s="20">
        <v>170893732</v>
      </c>
    </row>
    <row r="58" spans="1:5" s="19" customFormat="1" ht="12" customHeight="1">
      <c r="A58" s="100" t="s">
        <v>48</v>
      </c>
      <c r="B58" s="100"/>
      <c r="C58" s="20">
        <f aca="true" t="shared" si="0" ref="C58:C70">SUM(D58:E58)</f>
        <v>79479190</v>
      </c>
      <c r="D58" s="20">
        <v>50999000</v>
      </c>
      <c r="E58" s="20">
        <v>28480190</v>
      </c>
    </row>
    <row r="59" spans="1:5" s="19" customFormat="1" ht="12" customHeight="1">
      <c r="A59" s="100" t="s">
        <v>49</v>
      </c>
      <c r="B59" s="100"/>
      <c r="C59" s="20">
        <f t="shared" si="0"/>
        <v>219736365</v>
      </c>
      <c r="D59" s="20">
        <v>161956000</v>
      </c>
      <c r="E59" s="20">
        <v>57780365</v>
      </c>
    </row>
    <row r="60" spans="1:5" s="19" customFormat="1" ht="12" customHeight="1">
      <c r="A60" s="100" t="s">
        <v>50</v>
      </c>
      <c r="B60" s="100"/>
      <c r="C60" s="20">
        <f t="shared" si="0"/>
        <v>284707082</v>
      </c>
      <c r="D60" s="20">
        <v>202837000</v>
      </c>
      <c r="E60" s="20">
        <v>81870082</v>
      </c>
    </row>
    <row r="61" spans="1:5" s="19" customFormat="1" ht="12" customHeight="1">
      <c r="A61" s="100" t="s">
        <v>51</v>
      </c>
      <c r="B61" s="100"/>
      <c r="C61" s="20">
        <f t="shared" si="0"/>
        <v>1055332771</v>
      </c>
      <c r="D61" s="20">
        <v>786562135</v>
      </c>
      <c r="E61" s="20">
        <v>268770636</v>
      </c>
    </row>
    <row r="62" spans="1:5" s="19" customFormat="1" ht="12" customHeight="1">
      <c r="A62" s="100" t="s">
        <v>52</v>
      </c>
      <c r="B62" s="100"/>
      <c r="C62" s="20">
        <f t="shared" si="0"/>
        <v>313560282</v>
      </c>
      <c r="D62" s="20">
        <v>226646000</v>
      </c>
      <c r="E62" s="20">
        <v>86914282</v>
      </c>
    </row>
    <row r="63" spans="1:5" s="19" customFormat="1" ht="12" customHeight="1">
      <c r="A63" s="100" t="s">
        <v>53</v>
      </c>
      <c r="B63" s="100"/>
      <c r="C63" s="20">
        <f t="shared" si="0"/>
        <v>175254530</v>
      </c>
      <c r="D63" s="20">
        <v>125394000</v>
      </c>
      <c r="E63" s="20">
        <v>49860530</v>
      </c>
    </row>
    <row r="64" spans="1:5" s="19" customFormat="1" ht="12" customHeight="1">
      <c r="A64" s="100" t="s">
        <v>54</v>
      </c>
      <c r="B64" s="100"/>
      <c r="C64" s="20">
        <f t="shared" si="0"/>
        <v>1904644225</v>
      </c>
      <c r="D64" s="20">
        <v>1392377500</v>
      </c>
      <c r="E64" s="20">
        <v>512266725</v>
      </c>
    </row>
    <row r="65" spans="1:5" s="19" customFormat="1" ht="12" customHeight="1">
      <c r="A65" s="100" t="s">
        <v>55</v>
      </c>
      <c r="B65" s="100"/>
      <c r="C65" s="20">
        <f t="shared" si="0"/>
        <v>32107438</v>
      </c>
      <c r="D65" s="20">
        <v>25584000</v>
      </c>
      <c r="E65" s="20">
        <v>6523438</v>
      </c>
    </row>
    <row r="66" spans="1:5" s="19" customFormat="1" ht="12" customHeight="1">
      <c r="A66" s="100" t="s">
        <v>56</v>
      </c>
      <c r="B66" s="100"/>
      <c r="C66" s="20">
        <f t="shared" si="0"/>
        <v>533674562</v>
      </c>
      <c r="D66" s="20">
        <v>376025000</v>
      </c>
      <c r="E66" s="20">
        <v>157649562</v>
      </c>
    </row>
    <row r="67" spans="1:5" s="19" customFormat="1" ht="12" customHeight="1">
      <c r="A67" s="100" t="s">
        <v>57</v>
      </c>
      <c r="B67" s="100"/>
      <c r="C67" s="20">
        <f t="shared" si="0"/>
        <v>336839202</v>
      </c>
      <c r="D67" s="20">
        <v>217114000</v>
      </c>
      <c r="E67" s="20">
        <v>119725202</v>
      </c>
    </row>
    <row r="68" spans="1:5" s="19" customFormat="1" ht="12" customHeight="1">
      <c r="A68" s="100" t="s">
        <v>58</v>
      </c>
      <c r="B68" s="100"/>
      <c r="C68" s="20">
        <f t="shared" si="0"/>
        <v>341578839</v>
      </c>
      <c r="D68" s="20">
        <v>227458000</v>
      </c>
      <c r="E68" s="20">
        <v>114120839</v>
      </c>
    </row>
    <row r="69" spans="1:5" s="19" customFormat="1" ht="12" customHeight="1">
      <c r="A69" s="100" t="s">
        <v>59</v>
      </c>
      <c r="B69" s="100"/>
      <c r="C69" s="20">
        <f t="shared" si="0"/>
        <v>766967931</v>
      </c>
      <c r="D69" s="20">
        <v>513424000</v>
      </c>
      <c r="E69" s="20">
        <v>253543931</v>
      </c>
    </row>
    <row r="70" spans="1:5" s="19" customFormat="1" ht="12" customHeight="1">
      <c r="A70" s="101" t="s">
        <v>60</v>
      </c>
      <c r="B70" s="101"/>
      <c r="C70" s="26">
        <f t="shared" si="0"/>
        <v>337433643</v>
      </c>
      <c r="D70" s="26">
        <v>232444000</v>
      </c>
      <c r="E70" s="26">
        <v>104989643</v>
      </c>
    </row>
    <row r="71" spans="1:5" s="19" customFormat="1" ht="12" customHeight="1">
      <c r="A71" s="23"/>
      <c r="B71" s="23"/>
      <c r="C71" s="23"/>
      <c r="D71" s="23"/>
      <c r="E71" s="23"/>
    </row>
    <row r="72" spans="1:5" s="19" customFormat="1" ht="12" customHeight="1">
      <c r="A72" s="93" t="s">
        <v>61</v>
      </c>
      <c r="B72" s="93"/>
      <c r="C72" s="18">
        <f>SUM(C73:C132)</f>
        <v>24748364865</v>
      </c>
      <c r="D72" s="18">
        <f>SUM(D73:D132)</f>
        <v>16914242000</v>
      </c>
      <c r="E72" s="18">
        <f>SUM(E73:E132)</f>
        <v>7834122865</v>
      </c>
    </row>
    <row r="73" spans="1:5" s="19" customFormat="1" ht="12" customHeight="1">
      <c r="A73" s="100" t="s">
        <v>62</v>
      </c>
      <c r="B73" s="100"/>
      <c r="C73" s="20">
        <f aca="true" t="shared" si="1" ref="C73:C132">SUM(D73:E73)</f>
        <v>599377930</v>
      </c>
      <c r="D73" s="20">
        <v>379270000</v>
      </c>
      <c r="E73" s="20">
        <v>220107930</v>
      </c>
    </row>
    <row r="74" spans="1:5" s="19" customFormat="1" ht="12" customHeight="1">
      <c r="A74" s="100" t="s">
        <v>63</v>
      </c>
      <c r="B74" s="100"/>
      <c r="C74" s="20">
        <f t="shared" si="1"/>
        <v>157494339</v>
      </c>
      <c r="D74" s="20">
        <v>123202000</v>
      </c>
      <c r="E74" s="20">
        <v>34292339</v>
      </c>
    </row>
    <row r="75" spans="1:5" s="19" customFormat="1" ht="12" customHeight="1">
      <c r="A75" s="100" t="s">
        <v>64</v>
      </c>
      <c r="B75" s="100"/>
      <c r="C75" s="20">
        <f t="shared" si="1"/>
        <v>40211148</v>
      </c>
      <c r="D75" s="20">
        <v>30366000</v>
      </c>
      <c r="E75" s="20">
        <v>9845148</v>
      </c>
    </row>
    <row r="76" spans="1:5" s="19" customFormat="1" ht="12" customHeight="1">
      <c r="A76" s="100" t="s">
        <v>65</v>
      </c>
      <c r="B76" s="100"/>
      <c r="C76" s="20">
        <f t="shared" si="1"/>
        <v>110336753</v>
      </c>
      <c r="D76" s="20">
        <v>84863000</v>
      </c>
      <c r="E76" s="20">
        <v>25473753</v>
      </c>
    </row>
    <row r="77" spans="1:5" s="19" customFormat="1" ht="12" customHeight="1">
      <c r="A77" s="100" t="s">
        <v>66</v>
      </c>
      <c r="B77" s="100"/>
      <c r="C77" s="20">
        <f t="shared" si="1"/>
        <v>50312124</v>
      </c>
      <c r="D77" s="20">
        <v>39013000</v>
      </c>
      <c r="E77" s="20">
        <v>11299124</v>
      </c>
    </row>
    <row r="78" spans="1:5" s="19" customFormat="1" ht="12" customHeight="1">
      <c r="A78" s="100" t="s">
        <v>67</v>
      </c>
      <c r="B78" s="100"/>
      <c r="C78" s="20">
        <f t="shared" si="1"/>
        <v>265884489</v>
      </c>
      <c r="D78" s="20">
        <v>181905000</v>
      </c>
      <c r="E78" s="20">
        <v>83979489</v>
      </c>
    </row>
    <row r="79" spans="1:5" s="19" customFormat="1" ht="12" customHeight="1">
      <c r="A79" s="100" t="s">
        <v>68</v>
      </c>
      <c r="B79" s="100"/>
      <c r="C79" s="20">
        <f t="shared" si="1"/>
        <v>68733669</v>
      </c>
      <c r="D79" s="20">
        <v>56559000</v>
      </c>
      <c r="E79" s="20">
        <v>12174669</v>
      </c>
    </row>
    <row r="80" spans="1:5" s="19" customFormat="1" ht="12" customHeight="1">
      <c r="A80" s="100" t="s">
        <v>69</v>
      </c>
      <c r="B80" s="100"/>
      <c r="C80" s="20">
        <f t="shared" si="1"/>
        <v>547534783</v>
      </c>
      <c r="D80" s="20">
        <v>365255000</v>
      </c>
      <c r="E80" s="20">
        <v>182279783</v>
      </c>
    </row>
    <row r="81" spans="1:5" s="19" customFormat="1" ht="12" customHeight="1">
      <c r="A81" s="100" t="s">
        <v>71</v>
      </c>
      <c r="B81" s="100"/>
      <c r="C81" s="20">
        <f t="shared" si="1"/>
        <v>177600853</v>
      </c>
      <c r="D81" s="20">
        <v>115925000</v>
      </c>
      <c r="E81" s="20">
        <v>61675853</v>
      </c>
    </row>
    <row r="82" spans="1:5" s="19" customFormat="1" ht="12" customHeight="1">
      <c r="A82" s="100" t="s">
        <v>72</v>
      </c>
      <c r="B82" s="100"/>
      <c r="C82" s="20">
        <f t="shared" si="1"/>
        <v>15633610</v>
      </c>
      <c r="D82" s="20">
        <v>11644000</v>
      </c>
      <c r="E82" s="20">
        <v>3989610</v>
      </c>
    </row>
    <row r="83" spans="1:5" s="19" customFormat="1" ht="12" customHeight="1">
      <c r="A83" s="100" t="s">
        <v>73</v>
      </c>
      <c r="B83" s="100"/>
      <c r="C83" s="20">
        <f t="shared" si="1"/>
        <v>104454457</v>
      </c>
      <c r="D83" s="20">
        <v>77468000</v>
      </c>
      <c r="E83" s="20">
        <v>26986457</v>
      </c>
    </row>
    <row r="84" spans="1:5" s="19" customFormat="1" ht="12" customHeight="1">
      <c r="A84" s="100" t="s">
        <v>74</v>
      </c>
      <c r="B84" s="100"/>
      <c r="C84" s="20">
        <f t="shared" si="1"/>
        <v>123652805</v>
      </c>
      <c r="D84" s="20">
        <v>84930000</v>
      </c>
      <c r="E84" s="20">
        <v>38722805</v>
      </c>
    </row>
    <row r="85" spans="1:5" s="19" customFormat="1" ht="12" customHeight="1">
      <c r="A85" s="100" t="s">
        <v>75</v>
      </c>
      <c r="B85" s="100"/>
      <c r="C85" s="20">
        <f t="shared" si="1"/>
        <v>212179927</v>
      </c>
      <c r="D85" s="20">
        <v>143815000</v>
      </c>
      <c r="E85" s="20">
        <v>68364927</v>
      </c>
    </row>
    <row r="86" spans="1:5" s="19" customFormat="1" ht="12" customHeight="1">
      <c r="A86" s="100" t="s">
        <v>76</v>
      </c>
      <c r="B86" s="100"/>
      <c r="C86" s="20">
        <f t="shared" si="1"/>
        <v>332865516</v>
      </c>
      <c r="D86" s="20">
        <v>196384000</v>
      </c>
      <c r="E86" s="20">
        <v>136481516</v>
      </c>
    </row>
    <row r="87" spans="1:5" s="19" customFormat="1" ht="12" customHeight="1">
      <c r="A87" s="100" t="s">
        <v>78</v>
      </c>
      <c r="B87" s="100"/>
      <c r="C87" s="20">
        <f t="shared" si="1"/>
        <v>249683691</v>
      </c>
      <c r="D87" s="20">
        <v>157738000</v>
      </c>
      <c r="E87" s="20">
        <v>91945691</v>
      </c>
    </row>
    <row r="88" spans="1:5" s="19" customFormat="1" ht="12" customHeight="1">
      <c r="A88" s="100" t="s">
        <v>79</v>
      </c>
      <c r="B88" s="100"/>
      <c r="C88" s="20">
        <f t="shared" si="1"/>
        <v>705862942</v>
      </c>
      <c r="D88" s="20">
        <v>498260000</v>
      </c>
      <c r="E88" s="20">
        <v>207602942</v>
      </c>
    </row>
    <row r="89" spans="1:5" s="19" customFormat="1" ht="12" customHeight="1">
      <c r="A89" s="100" t="s">
        <v>80</v>
      </c>
      <c r="B89" s="100"/>
      <c r="C89" s="20">
        <f t="shared" si="1"/>
        <v>33511924</v>
      </c>
      <c r="D89" s="20">
        <v>20079000</v>
      </c>
      <c r="E89" s="20">
        <v>13432924</v>
      </c>
    </row>
    <row r="90" spans="1:5" s="19" customFormat="1" ht="12" customHeight="1">
      <c r="A90" s="100" t="s">
        <v>81</v>
      </c>
      <c r="B90" s="100"/>
      <c r="C90" s="20">
        <f t="shared" si="1"/>
        <v>144962390</v>
      </c>
      <c r="D90" s="20">
        <v>96233000</v>
      </c>
      <c r="E90" s="20">
        <v>48729390</v>
      </c>
    </row>
    <row r="91" spans="1:5" s="19" customFormat="1" ht="12" customHeight="1">
      <c r="A91" s="100" t="s">
        <v>82</v>
      </c>
      <c r="B91" s="100"/>
      <c r="C91" s="20">
        <f t="shared" si="1"/>
        <v>594948583</v>
      </c>
      <c r="D91" s="20">
        <v>374578000</v>
      </c>
      <c r="E91" s="20">
        <v>220370583</v>
      </c>
    </row>
    <row r="92" spans="1:5" s="19" customFormat="1" ht="12" customHeight="1">
      <c r="A92" s="100" t="s">
        <v>83</v>
      </c>
      <c r="B92" s="100"/>
      <c r="C92" s="20">
        <f t="shared" si="1"/>
        <v>9125816</v>
      </c>
      <c r="D92" s="20">
        <v>6890000</v>
      </c>
      <c r="E92" s="20">
        <v>2235816</v>
      </c>
    </row>
    <row r="93" spans="1:5" s="19" customFormat="1" ht="12" customHeight="1">
      <c r="A93" s="100" t="s">
        <v>84</v>
      </c>
      <c r="B93" s="100"/>
      <c r="C93" s="20">
        <f t="shared" si="1"/>
        <v>15875860</v>
      </c>
      <c r="D93" s="20">
        <v>12188000</v>
      </c>
      <c r="E93" s="20">
        <v>3687860</v>
      </c>
    </row>
    <row r="94" spans="1:5" s="19" customFormat="1" ht="12" customHeight="1">
      <c r="A94" s="100" t="s">
        <v>85</v>
      </c>
      <c r="B94" s="100"/>
      <c r="C94" s="20">
        <f t="shared" si="1"/>
        <v>1028234173</v>
      </c>
      <c r="D94" s="20">
        <v>615130000</v>
      </c>
      <c r="E94" s="20">
        <v>413104173</v>
      </c>
    </row>
    <row r="95" spans="1:5" s="19" customFormat="1" ht="12" customHeight="1">
      <c r="A95" s="100" t="s">
        <v>86</v>
      </c>
      <c r="B95" s="100"/>
      <c r="C95" s="20">
        <f t="shared" si="1"/>
        <v>346783748</v>
      </c>
      <c r="D95" s="20">
        <v>214295000</v>
      </c>
      <c r="E95" s="20">
        <v>132488748</v>
      </c>
    </row>
    <row r="96" spans="1:5" s="19" customFormat="1" ht="12" customHeight="1">
      <c r="A96" s="100" t="s">
        <v>87</v>
      </c>
      <c r="B96" s="100"/>
      <c r="C96" s="20">
        <f t="shared" si="1"/>
        <v>131411842</v>
      </c>
      <c r="D96" s="20">
        <v>103444000</v>
      </c>
      <c r="E96" s="20">
        <v>27967842</v>
      </c>
    </row>
    <row r="97" spans="1:5" s="19" customFormat="1" ht="12" customHeight="1">
      <c r="A97" s="100" t="s">
        <v>88</v>
      </c>
      <c r="B97" s="100"/>
      <c r="C97" s="20">
        <f t="shared" si="1"/>
        <v>201881864</v>
      </c>
      <c r="D97" s="20">
        <v>116347000</v>
      </c>
      <c r="E97" s="20">
        <v>85534864</v>
      </c>
    </row>
    <row r="98" spans="1:5" s="19" customFormat="1" ht="12" customHeight="1">
      <c r="A98" s="100" t="s">
        <v>89</v>
      </c>
      <c r="B98" s="100"/>
      <c r="C98" s="20">
        <f t="shared" si="1"/>
        <v>55621418</v>
      </c>
      <c r="D98" s="20">
        <v>44656000</v>
      </c>
      <c r="E98" s="20">
        <v>10965418</v>
      </c>
    </row>
    <row r="99" spans="1:5" s="19" customFormat="1" ht="12" customHeight="1">
      <c r="A99" s="100" t="s">
        <v>90</v>
      </c>
      <c r="B99" s="100"/>
      <c r="C99" s="20">
        <f t="shared" si="1"/>
        <v>149834446</v>
      </c>
      <c r="D99" s="20">
        <v>115973000</v>
      </c>
      <c r="E99" s="20">
        <v>33861446</v>
      </c>
    </row>
    <row r="100" spans="1:5" s="19" customFormat="1" ht="12" customHeight="1">
      <c r="A100" s="100" t="s">
        <v>91</v>
      </c>
      <c r="B100" s="100"/>
      <c r="C100" s="20">
        <f t="shared" si="1"/>
        <v>181686788</v>
      </c>
      <c r="D100" s="20">
        <v>128012000</v>
      </c>
      <c r="E100" s="20">
        <v>53674788</v>
      </c>
    </row>
    <row r="101" spans="1:5" s="19" customFormat="1" ht="12" customHeight="1">
      <c r="A101" s="100" t="s">
        <v>92</v>
      </c>
      <c r="B101" s="100"/>
      <c r="C101" s="20">
        <f t="shared" si="1"/>
        <v>239219267</v>
      </c>
      <c r="D101" s="20">
        <v>160907000</v>
      </c>
      <c r="E101" s="20">
        <v>78312267</v>
      </c>
    </row>
    <row r="102" spans="1:5" s="19" customFormat="1" ht="12" customHeight="1">
      <c r="A102" s="100" t="s">
        <v>93</v>
      </c>
      <c r="B102" s="100"/>
      <c r="C102" s="20">
        <f t="shared" si="1"/>
        <v>10712404521</v>
      </c>
      <c r="D102" s="20">
        <v>7349667000</v>
      </c>
      <c r="E102" s="20">
        <v>3362737521</v>
      </c>
    </row>
    <row r="103" spans="1:5" s="19" customFormat="1" ht="12" customHeight="1">
      <c r="A103" s="100" t="s">
        <v>94</v>
      </c>
      <c r="B103" s="100"/>
      <c r="C103" s="20">
        <f t="shared" si="1"/>
        <v>275380209</v>
      </c>
      <c r="D103" s="20">
        <v>148983000</v>
      </c>
      <c r="E103" s="20">
        <v>126397209</v>
      </c>
    </row>
    <row r="104" spans="1:5" s="19" customFormat="1" ht="12" customHeight="1">
      <c r="A104" s="100" t="s">
        <v>95</v>
      </c>
      <c r="B104" s="100"/>
      <c r="C104" s="20">
        <f t="shared" si="1"/>
        <v>527577141</v>
      </c>
      <c r="D104" s="20">
        <v>400670000</v>
      </c>
      <c r="E104" s="20">
        <v>126907141</v>
      </c>
    </row>
    <row r="105" spans="1:5" s="19" customFormat="1" ht="12" customHeight="1">
      <c r="A105" s="100" t="s">
        <v>96</v>
      </c>
      <c r="B105" s="100"/>
      <c r="C105" s="20">
        <f t="shared" si="1"/>
        <v>100161077</v>
      </c>
      <c r="D105" s="20">
        <v>65899000</v>
      </c>
      <c r="E105" s="20">
        <v>34262077</v>
      </c>
    </row>
    <row r="106" spans="1:5" s="19" customFormat="1" ht="12" customHeight="1">
      <c r="A106" s="100" t="s">
        <v>97</v>
      </c>
      <c r="B106" s="100"/>
      <c r="C106" s="20">
        <f t="shared" si="1"/>
        <v>627681404</v>
      </c>
      <c r="D106" s="20">
        <v>493609000</v>
      </c>
      <c r="E106" s="20">
        <v>134072404</v>
      </c>
    </row>
    <row r="107" spans="1:5" s="19" customFormat="1" ht="12" customHeight="1">
      <c r="A107" s="100" t="s">
        <v>98</v>
      </c>
      <c r="B107" s="100"/>
      <c r="C107" s="20">
        <f t="shared" si="1"/>
        <v>168240532</v>
      </c>
      <c r="D107" s="20">
        <v>115129000</v>
      </c>
      <c r="E107" s="20">
        <v>53111532</v>
      </c>
    </row>
    <row r="108" spans="1:5" s="19" customFormat="1" ht="12" customHeight="1">
      <c r="A108" s="100" t="s">
        <v>99</v>
      </c>
      <c r="B108" s="100"/>
      <c r="C108" s="20">
        <f t="shared" si="1"/>
        <v>224953327</v>
      </c>
      <c r="D108" s="20">
        <v>162756000</v>
      </c>
      <c r="E108" s="20">
        <v>62197327</v>
      </c>
    </row>
    <row r="109" spans="1:5" s="19" customFormat="1" ht="12" customHeight="1">
      <c r="A109" s="100" t="s">
        <v>100</v>
      </c>
      <c r="B109" s="100"/>
      <c r="C109" s="20">
        <f t="shared" si="1"/>
        <v>288645059</v>
      </c>
      <c r="D109" s="20">
        <v>205096000</v>
      </c>
      <c r="E109" s="20">
        <v>83549059</v>
      </c>
    </row>
    <row r="110" spans="1:5" s="19" customFormat="1" ht="12" customHeight="1">
      <c r="A110" s="100" t="s">
        <v>101</v>
      </c>
      <c r="B110" s="100"/>
      <c r="C110" s="20">
        <f t="shared" si="1"/>
        <v>27709950</v>
      </c>
      <c r="D110" s="20">
        <v>23870000</v>
      </c>
      <c r="E110" s="20">
        <v>3839950</v>
      </c>
    </row>
    <row r="111" spans="1:5" s="19" customFormat="1" ht="12" customHeight="1">
      <c r="A111" s="100" t="s">
        <v>282</v>
      </c>
      <c r="B111" s="100"/>
      <c r="C111" s="20">
        <f t="shared" si="1"/>
        <v>514617384</v>
      </c>
      <c r="D111" s="20">
        <v>366322000</v>
      </c>
      <c r="E111" s="20">
        <v>148295384</v>
      </c>
    </row>
    <row r="112" spans="1:5" s="19" customFormat="1" ht="12" customHeight="1">
      <c r="A112" s="100" t="s">
        <v>102</v>
      </c>
      <c r="B112" s="100"/>
      <c r="C112" s="20">
        <f t="shared" si="1"/>
        <v>124943958</v>
      </c>
      <c r="D112" s="20">
        <v>87384000</v>
      </c>
      <c r="E112" s="20">
        <v>37559958</v>
      </c>
    </row>
    <row r="113" spans="1:5" s="19" customFormat="1" ht="12" customHeight="1">
      <c r="A113" s="100" t="s">
        <v>103</v>
      </c>
      <c r="B113" s="100"/>
      <c r="C113" s="20">
        <f t="shared" si="1"/>
        <v>259393758</v>
      </c>
      <c r="D113" s="20">
        <v>163749000</v>
      </c>
      <c r="E113" s="20">
        <v>95644758</v>
      </c>
    </row>
    <row r="114" spans="1:5" s="19" customFormat="1" ht="12" customHeight="1">
      <c r="A114" s="100" t="s">
        <v>104</v>
      </c>
      <c r="B114" s="100"/>
      <c r="C114" s="20">
        <f t="shared" si="1"/>
        <v>197114367</v>
      </c>
      <c r="D114" s="20">
        <v>106839000</v>
      </c>
      <c r="E114" s="20">
        <v>90275367</v>
      </c>
    </row>
    <row r="115" spans="1:5" s="19" customFormat="1" ht="12" customHeight="1">
      <c r="A115" s="100" t="s">
        <v>105</v>
      </c>
      <c r="B115" s="100"/>
      <c r="C115" s="20">
        <f t="shared" si="1"/>
        <v>45243640</v>
      </c>
      <c r="D115" s="20">
        <v>32015000</v>
      </c>
      <c r="E115" s="20">
        <v>13228640</v>
      </c>
    </row>
    <row r="116" spans="1:5" s="19" customFormat="1" ht="12" customHeight="1">
      <c r="A116" s="100" t="s">
        <v>106</v>
      </c>
      <c r="B116" s="100"/>
      <c r="C116" s="20">
        <f t="shared" si="1"/>
        <v>100722141</v>
      </c>
      <c r="D116" s="20">
        <v>81121000</v>
      </c>
      <c r="E116" s="20">
        <v>19601141</v>
      </c>
    </row>
    <row r="117" spans="1:5" s="19" customFormat="1" ht="12" customHeight="1">
      <c r="A117" s="100" t="s">
        <v>107</v>
      </c>
      <c r="B117" s="100"/>
      <c r="C117" s="20">
        <f t="shared" si="1"/>
        <v>200184307</v>
      </c>
      <c r="D117" s="20">
        <v>125885000</v>
      </c>
      <c r="E117" s="20">
        <v>74299307</v>
      </c>
    </row>
    <row r="118" spans="1:5" s="19" customFormat="1" ht="12" customHeight="1">
      <c r="A118" s="100" t="s">
        <v>108</v>
      </c>
      <c r="B118" s="100"/>
      <c r="C118" s="20">
        <f t="shared" si="1"/>
        <v>719611582</v>
      </c>
      <c r="D118" s="20">
        <v>578492000</v>
      </c>
      <c r="E118" s="20">
        <v>141119582</v>
      </c>
    </row>
    <row r="119" spans="1:5" s="19" customFormat="1" ht="12" customHeight="1">
      <c r="A119" s="100" t="s">
        <v>109</v>
      </c>
      <c r="B119" s="100"/>
      <c r="C119" s="20">
        <f t="shared" si="1"/>
        <v>200742647</v>
      </c>
      <c r="D119" s="20">
        <v>136811000</v>
      </c>
      <c r="E119" s="20">
        <v>63931647</v>
      </c>
    </row>
    <row r="120" spans="1:5" s="19" customFormat="1" ht="12" customHeight="1">
      <c r="A120" s="100" t="s">
        <v>110</v>
      </c>
      <c r="B120" s="100"/>
      <c r="C120" s="20">
        <f t="shared" si="1"/>
        <v>110780097</v>
      </c>
      <c r="D120" s="20">
        <v>83075000</v>
      </c>
      <c r="E120" s="20">
        <v>27705097</v>
      </c>
    </row>
    <row r="121" spans="1:5" s="19" customFormat="1" ht="12" customHeight="1">
      <c r="A121" s="100" t="s">
        <v>111</v>
      </c>
      <c r="B121" s="100"/>
      <c r="C121" s="20">
        <f t="shared" si="1"/>
        <v>325215040</v>
      </c>
      <c r="D121" s="20">
        <v>207808000</v>
      </c>
      <c r="E121" s="20">
        <v>117407040</v>
      </c>
    </row>
    <row r="122" spans="1:5" s="19" customFormat="1" ht="12" customHeight="1">
      <c r="A122" s="100" t="s">
        <v>112</v>
      </c>
      <c r="B122" s="100"/>
      <c r="C122" s="20">
        <f t="shared" si="1"/>
        <v>184911045</v>
      </c>
      <c r="D122" s="20">
        <v>120937000</v>
      </c>
      <c r="E122" s="20">
        <v>63974045</v>
      </c>
    </row>
    <row r="123" spans="1:5" s="19" customFormat="1" ht="12" customHeight="1">
      <c r="A123" s="100" t="s">
        <v>114</v>
      </c>
      <c r="B123" s="100"/>
      <c r="C123" s="20">
        <f t="shared" si="1"/>
        <v>119113985</v>
      </c>
      <c r="D123" s="20">
        <v>77488000</v>
      </c>
      <c r="E123" s="20">
        <v>41625985</v>
      </c>
    </row>
    <row r="124" spans="1:5" s="19" customFormat="1" ht="12" customHeight="1">
      <c r="A124" s="100" t="s">
        <v>115</v>
      </c>
      <c r="B124" s="100"/>
      <c r="C124" s="20">
        <f t="shared" si="1"/>
        <v>269966866</v>
      </c>
      <c r="D124" s="20">
        <v>174668000</v>
      </c>
      <c r="E124" s="20">
        <v>95298866</v>
      </c>
    </row>
    <row r="125" spans="1:5" s="19" customFormat="1" ht="12" customHeight="1">
      <c r="A125" s="100" t="s">
        <v>116</v>
      </c>
      <c r="B125" s="100"/>
      <c r="C125" s="20">
        <f t="shared" si="1"/>
        <v>86232948</v>
      </c>
      <c r="D125" s="20">
        <v>64763000</v>
      </c>
      <c r="E125" s="20">
        <v>21469948</v>
      </c>
    </row>
    <row r="126" spans="1:5" s="19" customFormat="1" ht="12" customHeight="1">
      <c r="A126" s="100" t="s">
        <v>118</v>
      </c>
      <c r="B126" s="100"/>
      <c r="C126" s="20">
        <f t="shared" si="1"/>
        <v>198637765</v>
      </c>
      <c r="D126" s="20">
        <v>133417000</v>
      </c>
      <c r="E126" s="20">
        <v>65220765</v>
      </c>
    </row>
    <row r="127" spans="1:5" s="19" customFormat="1" ht="12" customHeight="1">
      <c r="A127" s="100" t="s">
        <v>119</v>
      </c>
      <c r="B127" s="100"/>
      <c r="C127" s="20">
        <f t="shared" si="1"/>
        <v>301833330</v>
      </c>
      <c r="D127" s="20">
        <v>201793000</v>
      </c>
      <c r="E127" s="20">
        <v>100040330</v>
      </c>
    </row>
    <row r="128" spans="1:5" s="19" customFormat="1" ht="12" customHeight="1">
      <c r="A128" s="100" t="s">
        <v>120</v>
      </c>
      <c r="B128" s="100"/>
      <c r="C128" s="20">
        <f t="shared" si="1"/>
        <v>376935214</v>
      </c>
      <c r="D128" s="20">
        <v>267956000</v>
      </c>
      <c r="E128" s="20">
        <v>108979214</v>
      </c>
    </row>
    <row r="129" spans="1:5" s="19" customFormat="1" ht="12" customHeight="1">
      <c r="A129" s="100" t="s">
        <v>121</v>
      </c>
      <c r="B129" s="100"/>
      <c r="C129" s="20">
        <f t="shared" si="1"/>
        <v>62671584</v>
      </c>
      <c r="D129" s="20">
        <v>51601000</v>
      </c>
      <c r="E129" s="20">
        <v>11070584</v>
      </c>
    </row>
    <row r="130" spans="1:5" s="19" customFormat="1" ht="12" customHeight="1">
      <c r="A130" s="100" t="s">
        <v>122</v>
      </c>
      <c r="B130" s="100"/>
      <c r="C130" s="20">
        <f t="shared" si="1"/>
        <v>96914021</v>
      </c>
      <c r="D130" s="20">
        <v>65808000</v>
      </c>
      <c r="E130" s="20">
        <v>31106021</v>
      </c>
    </row>
    <row r="131" spans="1:5" s="19" customFormat="1" ht="12" customHeight="1">
      <c r="A131" s="100" t="s">
        <v>123</v>
      </c>
      <c r="B131" s="100"/>
      <c r="C131" s="20">
        <f t="shared" si="1"/>
        <v>250749811</v>
      </c>
      <c r="D131" s="20">
        <v>162944000</v>
      </c>
      <c r="E131" s="20">
        <v>87805811</v>
      </c>
    </row>
    <row r="132" spans="1:5" s="19" customFormat="1" ht="12" customHeight="1">
      <c r="A132" s="105" t="s">
        <v>124</v>
      </c>
      <c r="B132" s="105"/>
      <c r="C132" s="26">
        <f t="shared" si="1"/>
        <v>154159000</v>
      </c>
      <c r="D132" s="26">
        <v>102358000</v>
      </c>
      <c r="E132" s="26">
        <v>51801000</v>
      </c>
    </row>
    <row r="133" spans="1:5" s="19" customFormat="1" ht="12" customHeight="1">
      <c r="A133" s="23"/>
      <c r="B133" s="23"/>
      <c r="C133" s="23"/>
      <c r="D133" s="23"/>
      <c r="E133" s="23"/>
    </row>
    <row r="134" spans="1:5" s="19" customFormat="1" ht="12" customHeight="1">
      <c r="A134" s="93" t="s">
        <v>125</v>
      </c>
      <c r="B134" s="93"/>
      <c r="C134" s="18">
        <f>SUM(C135:C163)</f>
        <v>11016199815</v>
      </c>
      <c r="D134" s="18">
        <f>SUM(D135:D163)</f>
        <v>6839310168</v>
      </c>
      <c r="E134" s="18">
        <f>SUM(E135:E163)</f>
        <v>4176889647</v>
      </c>
    </row>
    <row r="135" spans="1:5" s="19" customFormat="1" ht="12" customHeight="1">
      <c r="A135" s="100" t="s">
        <v>126</v>
      </c>
      <c r="B135" s="100"/>
      <c r="C135" s="20">
        <f aca="true" t="shared" si="2" ref="C135:C163">SUM(D135:E135)</f>
        <v>1570992084</v>
      </c>
      <c r="D135" s="20">
        <v>826272000</v>
      </c>
      <c r="E135" s="20">
        <v>744720084</v>
      </c>
    </row>
    <row r="136" spans="1:5" s="19" customFormat="1" ht="12" customHeight="1">
      <c r="A136" s="100" t="s">
        <v>127</v>
      </c>
      <c r="B136" s="100"/>
      <c r="C136" s="20">
        <f t="shared" si="2"/>
        <v>29814452</v>
      </c>
      <c r="D136" s="20">
        <v>22936001</v>
      </c>
      <c r="E136" s="20">
        <v>6878451</v>
      </c>
    </row>
    <row r="137" spans="1:5" s="19" customFormat="1" ht="12" customHeight="1">
      <c r="A137" s="100" t="s">
        <v>128</v>
      </c>
      <c r="B137" s="100"/>
      <c r="C137" s="20">
        <f t="shared" si="2"/>
        <v>152847579</v>
      </c>
      <c r="D137" s="20">
        <v>84023000</v>
      </c>
      <c r="E137" s="20">
        <v>68824579</v>
      </c>
    </row>
    <row r="138" spans="1:5" s="19" customFormat="1" ht="12" customHeight="1">
      <c r="A138" s="100" t="s">
        <v>129</v>
      </c>
      <c r="B138" s="100"/>
      <c r="C138" s="20">
        <f t="shared" si="2"/>
        <v>578390113</v>
      </c>
      <c r="D138" s="20">
        <v>368507001</v>
      </c>
      <c r="E138" s="20">
        <v>209883112</v>
      </c>
    </row>
    <row r="139" spans="1:5" s="19" customFormat="1" ht="12" customHeight="1">
      <c r="A139" s="100" t="s">
        <v>131</v>
      </c>
      <c r="B139" s="100"/>
      <c r="C139" s="20">
        <f t="shared" si="2"/>
        <v>85489821</v>
      </c>
      <c r="D139" s="20">
        <v>52930000</v>
      </c>
      <c r="E139" s="20">
        <v>32559821</v>
      </c>
    </row>
    <row r="140" spans="1:5" s="19" customFormat="1" ht="12" customHeight="1">
      <c r="A140" s="100" t="s">
        <v>132</v>
      </c>
      <c r="B140" s="100"/>
      <c r="C140" s="20">
        <f t="shared" si="2"/>
        <v>158545814</v>
      </c>
      <c r="D140" s="20">
        <v>128194740</v>
      </c>
      <c r="E140" s="20">
        <v>30351074</v>
      </c>
    </row>
    <row r="141" spans="1:5" s="19" customFormat="1" ht="12" customHeight="1">
      <c r="A141" s="100" t="s">
        <v>134</v>
      </c>
      <c r="B141" s="100"/>
      <c r="C141" s="20">
        <f t="shared" si="2"/>
        <v>5063848</v>
      </c>
      <c r="D141" s="20">
        <v>3425000</v>
      </c>
      <c r="E141" s="20">
        <v>1638848</v>
      </c>
    </row>
    <row r="142" spans="1:5" s="19" customFormat="1" ht="12" customHeight="1">
      <c r="A142" s="100" t="s">
        <v>135</v>
      </c>
      <c r="B142" s="100"/>
      <c r="C142" s="20">
        <f t="shared" si="2"/>
        <v>369960079</v>
      </c>
      <c r="D142" s="20">
        <v>243146000</v>
      </c>
      <c r="E142" s="20">
        <v>126814079</v>
      </c>
    </row>
    <row r="143" spans="1:5" s="19" customFormat="1" ht="12" customHeight="1">
      <c r="A143" s="100" t="s">
        <v>136</v>
      </c>
      <c r="B143" s="100"/>
      <c r="C143" s="20">
        <f t="shared" si="2"/>
        <v>18916112</v>
      </c>
      <c r="D143" s="20">
        <v>14156000</v>
      </c>
      <c r="E143" s="20">
        <v>4760112</v>
      </c>
    </row>
    <row r="144" spans="1:5" s="55" customFormat="1" ht="12" customHeight="1">
      <c r="A144" s="112" t="s">
        <v>283</v>
      </c>
      <c r="B144" s="112"/>
      <c r="C144" s="20">
        <f t="shared" si="2"/>
        <v>1106304836</v>
      </c>
      <c r="D144" s="31">
        <v>731172999</v>
      </c>
      <c r="E144" s="31">
        <v>375131837</v>
      </c>
    </row>
    <row r="145" spans="1:5" s="19" customFormat="1" ht="12" customHeight="1">
      <c r="A145" s="100" t="s">
        <v>138</v>
      </c>
      <c r="B145" s="100"/>
      <c r="C145" s="20">
        <f t="shared" si="2"/>
        <v>576694263</v>
      </c>
      <c r="D145" s="20">
        <v>349668001</v>
      </c>
      <c r="E145" s="20">
        <v>227026262</v>
      </c>
    </row>
    <row r="146" spans="1:5" s="19" customFormat="1" ht="12" customHeight="1">
      <c r="A146" s="100" t="s">
        <v>139</v>
      </c>
      <c r="B146" s="100"/>
      <c r="C146" s="20">
        <f t="shared" si="2"/>
        <v>7052976</v>
      </c>
      <c r="D146" s="20">
        <v>5135000</v>
      </c>
      <c r="E146" s="20">
        <v>1917976</v>
      </c>
    </row>
    <row r="147" spans="1:5" s="19" customFormat="1" ht="12" customHeight="1">
      <c r="A147" s="100" t="s">
        <v>141</v>
      </c>
      <c r="B147" s="100"/>
      <c r="C147" s="20">
        <f t="shared" si="2"/>
        <v>46608386</v>
      </c>
      <c r="D147" s="20">
        <v>34638000</v>
      </c>
      <c r="E147" s="20">
        <v>11970386</v>
      </c>
    </row>
    <row r="148" spans="1:5" s="19" customFormat="1" ht="12" customHeight="1">
      <c r="A148" s="100" t="s">
        <v>142</v>
      </c>
      <c r="B148" s="100"/>
      <c r="C148" s="20">
        <f t="shared" si="2"/>
        <v>185608301</v>
      </c>
      <c r="D148" s="20">
        <v>131225001</v>
      </c>
      <c r="E148" s="20">
        <v>54383300</v>
      </c>
    </row>
    <row r="149" spans="1:5" s="19" customFormat="1" ht="12" customHeight="1">
      <c r="A149" s="100" t="s">
        <v>143</v>
      </c>
      <c r="B149" s="100"/>
      <c r="C149" s="20">
        <f t="shared" si="2"/>
        <v>2235291413</v>
      </c>
      <c r="D149" s="20">
        <v>1416896000</v>
      </c>
      <c r="E149" s="20">
        <v>818395413</v>
      </c>
    </row>
    <row r="150" spans="1:5" s="19" customFormat="1" ht="12" customHeight="1">
      <c r="A150" s="100" t="s">
        <v>144</v>
      </c>
      <c r="B150" s="100"/>
      <c r="C150" s="20">
        <f t="shared" si="2"/>
        <v>870366687</v>
      </c>
      <c r="D150" s="20">
        <v>539591000</v>
      </c>
      <c r="E150" s="20">
        <v>330775687</v>
      </c>
    </row>
    <row r="151" spans="1:5" s="19" customFormat="1" ht="12" customHeight="1">
      <c r="A151" s="100" t="s">
        <v>146</v>
      </c>
      <c r="B151" s="100"/>
      <c r="C151" s="20">
        <f t="shared" si="2"/>
        <v>35491808</v>
      </c>
      <c r="D151" s="20">
        <v>28527000</v>
      </c>
      <c r="E151" s="20">
        <v>6964808</v>
      </c>
    </row>
    <row r="152" spans="1:5" s="19" customFormat="1" ht="12" customHeight="1">
      <c r="A152" s="100" t="s">
        <v>147</v>
      </c>
      <c r="B152" s="100"/>
      <c r="C152" s="20">
        <f t="shared" si="2"/>
        <v>1123500956</v>
      </c>
      <c r="D152" s="20">
        <v>683605425</v>
      </c>
      <c r="E152" s="20">
        <v>439895531</v>
      </c>
    </row>
    <row r="153" spans="1:5" s="19" customFormat="1" ht="12" customHeight="1">
      <c r="A153" s="100" t="s">
        <v>148</v>
      </c>
      <c r="B153" s="100"/>
      <c r="C153" s="20">
        <f t="shared" si="2"/>
        <v>8434694</v>
      </c>
      <c r="D153" s="20">
        <v>5796000</v>
      </c>
      <c r="E153" s="20">
        <v>2638694</v>
      </c>
    </row>
    <row r="154" spans="1:5" s="19" customFormat="1" ht="12" customHeight="1">
      <c r="A154" s="100" t="s">
        <v>149</v>
      </c>
      <c r="B154" s="100"/>
      <c r="C154" s="20">
        <f t="shared" si="2"/>
        <v>522432361</v>
      </c>
      <c r="D154" s="20">
        <v>355283812</v>
      </c>
      <c r="E154" s="20">
        <v>167148549</v>
      </c>
    </row>
    <row r="155" spans="1:5" s="19" customFormat="1" ht="12" customHeight="1">
      <c r="A155" s="100" t="s">
        <v>150</v>
      </c>
      <c r="B155" s="100"/>
      <c r="C155" s="20">
        <f t="shared" si="2"/>
        <v>38456885</v>
      </c>
      <c r="D155" s="20">
        <v>30934000</v>
      </c>
      <c r="E155" s="20">
        <v>7522885</v>
      </c>
    </row>
    <row r="156" spans="1:5" s="19" customFormat="1" ht="12" customHeight="1">
      <c r="A156" s="100" t="s">
        <v>151</v>
      </c>
      <c r="B156" s="100"/>
      <c r="C156" s="20">
        <f t="shared" si="2"/>
        <v>250174529</v>
      </c>
      <c r="D156" s="20">
        <v>144861187</v>
      </c>
      <c r="E156" s="20">
        <v>105313342</v>
      </c>
    </row>
    <row r="157" spans="1:5" s="19" customFormat="1" ht="12" customHeight="1">
      <c r="A157" s="100" t="s">
        <v>153</v>
      </c>
      <c r="B157" s="100"/>
      <c r="C157" s="20">
        <f t="shared" si="2"/>
        <v>273541365</v>
      </c>
      <c r="D157" s="20">
        <v>156543000</v>
      </c>
      <c r="E157" s="20">
        <v>116998365</v>
      </c>
    </row>
    <row r="158" spans="1:5" s="19" customFormat="1" ht="12" customHeight="1">
      <c r="A158" s="100" t="s">
        <v>156</v>
      </c>
      <c r="B158" s="100"/>
      <c r="C158" s="20">
        <f t="shared" si="2"/>
        <v>16997854</v>
      </c>
      <c r="D158" s="20">
        <v>14762000</v>
      </c>
      <c r="E158" s="20">
        <v>2235854</v>
      </c>
    </row>
    <row r="159" spans="1:5" s="19" customFormat="1" ht="12" customHeight="1">
      <c r="A159" s="100" t="s">
        <v>157</v>
      </c>
      <c r="B159" s="100"/>
      <c r="C159" s="20">
        <f t="shared" si="2"/>
        <v>119968840</v>
      </c>
      <c r="D159" s="20">
        <v>70200001</v>
      </c>
      <c r="E159" s="20">
        <v>49768839</v>
      </c>
    </row>
    <row r="160" spans="1:5" s="19" customFormat="1" ht="12" customHeight="1">
      <c r="A160" s="100" t="s">
        <v>158</v>
      </c>
      <c r="B160" s="100"/>
      <c r="C160" s="20">
        <f t="shared" si="2"/>
        <v>433350047</v>
      </c>
      <c r="D160" s="20">
        <v>271607001</v>
      </c>
      <c r="E160" s="20">
        <v>161743046</v>
      </c>
    </row>
    <row r="161" spans="1:5" s="19" customFormat="1" ht="12" customHeight="1">
      <c r="A161" s="100" t="s">
        <v>159</v>
      </c>
      <c r="B161" s="100"/>
      <c r="C161" s="20">
        <f t="shared" si="2"/>
        <v>11802027</v>
      </c>
      <c r="D161" s="20">
        <v>8075000</v>
      </c>
      <c r="E161" s="20">
        <v>3727027</v>
      </c>
    </row>
    <row r="162" spans="1:5" s="19" customFormat="1" ht="12" customHeight="1">
      <c r="A162" s="100" t="s">
        <v>160</v>
      </c>
      <c r="B162" s="100"/>
      <c r="C162" s="20">
        <f t="shared" si="2"/>
        <v>144401588</v>
      </c>
      <c r="D162" s="20">
        <v>84304999</v>
      </c>
      <c r="E162" s="20">
        <v>60096589</v>
      </c>
    </row>
    <row r="163" spans="1:5" s="19" customFormat="1" ht="12" customHeight="1">
      <c r="A163" s="101" t="s">
        <v>162</v>
      </c>
      <c r="B163" s="101"/>
      <c r="C163" s="26">
        <f t="shared" si="2"/>
        <v>39700097</v>
      </c>
      <c r="D163" s="26">
        <v>32895000</v>
      </c>
      <c r="E163" s="26">
        <v>6805097</v>
      </c>
    </row>
    <row r="164" spans="1:5" s="19" customFormat="1" ht="12" customHeight="1">
      <c r="A164" s="23"/>
      <c r="B164" s="23"/>
      <c r="C164" s="23"/>
      <c r="D164" s="23"/>
      <c r="E164" s="23"/>
    </row>
    <row r="165" spans="1:5" s="19" customFormat="1" ht="12" customHeight="1">
      <c r="A165" s="93" t="s">
        <v>163</v>
      </c>
      <c r="B165" s="93"/>
      <c r="C165" s="18">
        <f>SUM(C166:C173)</f>
        <v>742010473</v>
      </c>
      <c r="D165" s="18">
        <f>SUM(D166:D173)</f>
        <v>541220000</v>
      </c>
      <c r="E165" s="18">
        <f>SUM(E166:E173)</f>
        <v>200790473</v>
      </c>
    </row>
    <row r="166" spans="1:5" s="19" customFormat="1" ht="12" customHeight="1">
      <c r="A166" s="100" t="s">
        <v>164</v>
      </c>
      <c r="B166" s="100"/>
      <c r="C166" s="20">
        <f aca="true" t="shared" si="3" ref="C166:C173">SUM(D166:E166)</f>
        <v>168357280</v>
      </c>
      <c r="D166" s="20">
        <v>105123000</v>
      </c>
      <c r="E166" s="20">
        <v>63234280</v>
      </c>
    </row>
    <row r="167" spans="1:5" s="19" customFormat="1" ht="12" customHeight="1">
      <c r="A167" s="100" t="s">
        <v>165</v>
      </c>
      <c r="B167" s="100"/>
      <c r="C167" s="20">
        <f t="shared" si="3"/>
        <v>18036682</v>
      </c>
      <c r="D167" s="20">
        <v>15722000</v>
      </c>
      <c r="E167" s="20">
        <v>2314682</v>
      </c>
    </row>
    <row r="168" spans="1:5" s="19" customFormat="1" ht="12" customHeight="1">
      <c r="A168" s="100" t="s">
        <v>166</v>
      </c>
      <c r="B168" s="100"/>
      <c r="C168" s="20">
        <f t="shared" si="3"/>
        <v>20221045</v>
      </c>
      <c r="D168" s="20">
        <v>13935000</v>
      </c>
      <c r="E168" s="20">
        <v>6286045</v>
      </c>
    </row>
    <row r="169" spans="1:5" s="19" customFormat="1" ht="12" customHeight="1">
      <c r="A169" s="100" t="s">
        <v>167</v>
      </c>
      <c r="B169" s="100"/>
      <c r="C169" s="20">
        <f t="shared" si="3"/>
        <v>9258664</v>
      </c>
      <c r="D169" s="20">
        <v>8109000</v>
      </c>
      <c r="E169" s="20">
        <v>1149664</v>
      </c>
    </row>
    <row r="170" spans="1:5" s="19" customFormat="1" ht="12" customHeight="1">
      <c r="A170" s="100" t="s">
        <v>168</v>
      </c>
      <c r="B170" s="100"/>
      <c r="C170" s="20">
        <f t="shared" si="3"/>
        <v>141527099</v>
      </c>
      <c r="D170" s="20">
        <v>115033000</v>
      </c>
      <c r="E170" s="20">
        <v>26494099</v>
      </c>
    </row>
    <row r="171" spans="1:5" s="19" customFormat="1" ht="12" customHeight="1">
      <c r="A171" s="100" t="s">
        <v>169</v>
      </c>
      <c r="B171" s="100"/>
      <c r="C171" s="20">
        <f t="shared" si="3"/>
        <v>72503050</v>
      </c>
      <c r="D171" s="20">
        <v>58338000</v>
      </c>
      <c r="E171" s="20">
        <v>14165050</v>
      </c>
    </row>
    <row r="172" spans="1:5" s="19" customFormat="1" ht="12" customHeight="1">
      <c r="A172" s="100" t="s">
        <v>170</v>
      </c>
      <c r="B172" s="100"/>
      <c r="C172" s="20">
        <f t="shared" si="3"/>
        <v>7079117</v>
      </c>
      <c r="D172" s="20">
        <v>6298000</v>
      </c>
      <c r="E172" s="20">
        <v>781117</v>
      </c>
    </row>
    <row r="173" spans="1:5" s="19" customFormat="1" ht="12" customHeight="1">
      <c r="A173" s="101" t="s">
        <v>171</v>
      </c>
      <c r="B173" s="101"/>
      <c r="C173" s="26">
        <f t="shared" si="3"/>
        <v>305027536</v>
      </c>
      <c r="D173" s="26">
        <v>218662000</v>
      </c>
      <c r="E173" s="26">
        <v>86365536</v>
      </c>
    </row>
    <row r="174" spans="1:5" s="19" customFormat="1" ht="12" customHeight="1">
      <c r="A174" s="23"/>
      <c r="B174" s="23"/>
      <c r="C174" s="23"/>
      <c r="D174" s="23"/>
      <c r="E174" s="23"/>
    </row>
    <row r="175" spans="1:5" s="19" customFormat="1" ht="12" customHeight="1">
      <c r="A175" s="93" t="s">
        <v>172</v>
      </c>
      <c r="B175" s="93"/>
      <c r="C175" s="18">
        <f>SUM(C176:C192)</f>
        <v>6753440221</v>
      </c>
      <c r="D175" s="18">
        <f>SUM(D176:D192)</f>
        <v>4588038000</v>
      </c>
      <c r="E175" s="18">
        <f>SUM(E176:E192)</f>
        <v>2165402221</v>
      </c>
    </row>
    <row r="176" spans="1:5" s="19" customFormat="1" ht="12" customHeight="1">
      <c r="A176" s="100" t="s">
        <v>173</v>
      </c>
      <c r="B176" s="100"/>
      <c r="C176" s="20">
        <f aca="true" t="shared" si="4" ref="C176:C192">SUM(D176:E176)</f>
        <v>556860503</v>
      </c>
      <c r="D176" s="20">
        <v>339445000</v>
      </c>
      <c r="E176" s="20">
        <v>217415503</v>
      </c>
    </row>
    <row r="177" spans="1:5" s="19" customFormat="1" ht="12" customHeight="1">
      <c r="A177" s="100" t="s">
        <v>174</v>
      </c>
      <c r="B177" s="100"/>
      <c r="C177" s="20">
        <f t="shared" si="4"/>
        <v>2639350831</v>
      </c>
      <c r="D177" s="20">
        <v>1805387000</v>
      </c>
      <c r="E177" s="20">
        <v>833963831</v>
      </c>
    </row>
    <row r="178" spans="1:5" s="19" customFormat="1" ht="12" customHeight="1">
      <c r="A178" s="100" t="s">
        <v>175</v>
      </c>
      <c r="B178" s="100"/>
      <c r="C178" s="20">
        <f t="shared" si="4"/>
        <v>365456913</v>
      </c>
      <c r="D178" s="20">
        <v>230190000</v>
      </c>
      <c r="E178" s="20">
        <v>135266913</v>
      </c>
    </row>
    <row r="179" spans="1:5" s="19" customFormat="1" ht="12" customHeight="1">
      <c r="A179" s="100" t="s">
        <v>176</v>
      </c>
      <c r="B179" s="100"/>
      <c r="C179" s="20">
        <f t="shared" si="4"/>
        <v>359822637</v>
      </c>
      <c r="D179" s="20">
        <v>246275000</v>
      </c>
      <c r="E179" s="20">
        <v>113547637</v>
      </c>
    </row>
    <row r="180" spans="1:5" s="19" customFormat="1" ht="12" customHeight="1">
      <c r="A180" s="100" t="s">
        <v>177</v>
      </c>
      <c r="B180" s="100"/>
      <c r="C180" s="20">
        <f t="shared" si="4"/>
        <v>1096675809</v>
      </c>
      <c r="D180" s="20">
        <v>767535000</v>
      </c>
      <c r="E180" s="20">
        <v>329140809</v>
      </c>
    </row>
    <row r="181" spans="1:5" s="19" customFormat="1" ht="12" customHeight="1">
      <c r="A181" s="100" t="s">
        <v>178</v>
      </c>
      <c r="B181" s="100"/>
      <c r="C181" s="20">
        <f t="shared" si="4"/>
        <v>67472722</v>
      </c>
      <c r="D181" s="20">
        <v>45312000</v>
      </c>
      <c r="E181" s="20">
        <v>22160722</v>
      </c>
    </row>
    <row r="182" spans="1:5" s="19" customFormat="1" ht="12" customHeight="1">
      <c r="A182" s="100" t="s">
        <v>179</v>
      </c>
      <c r="B182" s="100"/>
      <c r="C182" s="20">
        <f t="shared" si="4"/>
        <v>79414263</v>
      </c>
      <c r="D182" s="20">
        <v>57434000</v>
      </c>
      <c r="E182" s="20">
        <v>21980263</v>
      </c>
    </row>
    <row r="183" spans="1:5" s="19" customFormat="1" ht="12" customHeight="1">
      <c r="A183" s="100" t="s">
        <v>180</v>
      </c>
      <c r="B183" s="100"/>
      <c r="C183" s="20">
        <f t="shared" si="4"/>
        <v>115982800</v>
      </c>
      <c r="D183" s="20">
        <v>75147000</v>
      </c>
      <c r="E183" s="20">
        <v>40835800</v>
      </c>
    </row>
    <row r="184" spans="1:5" s="19" customFormat="1" ht="12" customHeight="1">
      <c r="A184" s="100" t="s">
        <v>181</v>
      </c>
      <c r="B184" s="100"/>
      <c r="C184" s="20">
        <f t="shared" si="4"/>
        <v>34048880</v>
      </c>
      <c r="D184" s="20">
        <v>26601000</v>
      </c>
      <c r="E184" s="20">
        <v>7447880</v>
      </c>
    </row>
    <row r="185" spans="1:5" s="19" customFormat="1" ht="12" customHeight="1">
      <c r="A185" s="100" t="s">
        <v>182</v>
      </c>
      <c r="B185" s="100"/>
      <c r="C185" s="20">
        <f t="shared" si="4"/>
        <v>172653385</v>
      </c>
      <c r="D185" s="20">
        <v>107170000</v>
      </c>
      <c r="E185" s="20">
        <v>65483385</v>
      </c>
    </row>
    <row r="186" spans="1:5" s="19" customFormat="1" ht="12" customHeight="1">
      <c r="A186" s="100" t="s">
        <v>184</v>
      </c>
      <c r="B186" s="100"/>
      <c r="C186" s="20">
        <f t="shared" si="4"/>
        <v>12612272</v>
      </c>
      <c r="D186" s="20">
        <v>8457000</v>
      </c>
      <c r="E186" s="20">
        <v>4155272</v>
      </c>
    </row>
    <row r="187" spans="1:5" s="19" customFormat="1" ht="12" customHeight="1">
      <c r="A187" s="100" t="s">
        <v>185</v>
      </c>
      <c r="B187" s="100"/>
      <c r="C187" s="20">
        <f t="shared" si="4"/>
        <v>275639718</v>
      </c>
      <c r="D187" s="20">
        <v>199584000</v>
      </c>
      <c r="E187" s="20">
        <v>76055718</v>
      </c>
    </row>
    <row r="188" spans="1:5" s="19" customFormat="1" ht="12" customHeight="1">
      <c r="A188" s="100" t="s">
        <v>186</v>
      </c>
      <c r="B188" s="100"/>
      <c r="C188" s="20">
        <f t="shared" si="4"/>
        <v>74700731</v>
      </c>
      <c r="D188" s="20">
        <v>53095000</v>
      </c>
      <c r="E188" s="20">
        <v>21605731</v>
      </c>
    </row>
    <row r="189" spans="1:5" s="19" customFormat="1" ht="12" customHeight="1">
      <c r="A189" s="100" t="s">
        <v>187</v>
      </c>
      <c r="B189" s="100"/>
      <c r="C189" s="20">
        <f t="shared" si="4"/>
        <v>82886595</v>
      </c>
      <c r="D189" s="20">
        <v>54867000</v>
      </c>
      <c r="E189" s="20">
        <v>28019595</v>
      </c>
    </row>
    <row r="190" spans="1:5" s="19" customFormat="1" ht="12" customHeight="1">
      <c r="A190" s="100" t="s">
        <v>188</v>
      </c>
      <c r="B190" s="100"/>
      <c r="C190" s="20">
        <f t="shared" si="4"/>
        <v>424440261</v>
      </c>
      <c r="D190" s="20">
        <v>295666000</v>
      </c>
      <c r="E190" s="20">
        <v>128774261</v>
      </c>
    </row>
    <row r="191" spans="1:5" s="19" customFormat="1" ht="12" customHeight="1">
      <c r="A191" s="100" t="s">
        <v>189</v>
      </c>
      <c r="B191" s="100"/>
      <c r="C191" s="20">
        <f t="shared" si="4"/>
        <v>40859186</v>
      </c>
      <c r="D191" s="20">
        <v>32130000</v>
      </c>
      <c r="E191" s="20">
        <v>8729186</v>
      </c>
    </row>
    <row r="192" spans="1:5" s="19" customFormat="1" ht="12" customHeight="1">
      <c r="A192" s="101" t="s">
        <v>190</v>
      </c>
      <c r="B192" s="101"/>
      <c r="C192" s="26">
        <f t="shared" si="4"/>
        <v>354562715</v>
      </c>
      <c r="D192" s="26">
        <v>243743000</v>
      </c>
      <c r="E192" s="26">
        <v>110819715</v>
      </c>
    </row>
    <row r="193" spans="1:5" s="19" customFormat="1" ht="12" customHeight="1">
      <c r="A193" s="23"/>
      <c r="B193" s="23"/>
      <c r="C193" s="23"/>
      <c r="D193" s="23"/>
      <c r="E193" s="23"/>
    </row>
    <row r="194" spans="1:5" s="19" customFormat="1" ht="12" customHeight="1">
      <c r="A194" s="93" t="s">
        <v>191</v>
      </c>
      <c r="B194" s="93"/>
      <c r="C194" s="18">
        <f>SUM(C195:C200)</f>
        <v>1370716651</v>
      </c>
      <c r="D194" s="18">
        <f>SUM(D195:D200)</f>
        <v>879060000</v>
      </c>
      <c r="E194" s="18">
        <f>SUM(E195:E200)</f>
        <v>491656651</v>
      </c>
    </row>
    <row r="195" spans="1:5" s="19" customFormat="1" ht="12" customHeight="1">
      <c r="A195" s="100" t="s">
        <v>192</v>
      </c>
      <c r="B195" s="100"/>
      <c r="C195" s="20">
        <f aca="true" t="shared" si="5" ref="C195:C200">SUM(D195:E195)</f>
        <v>695354303</v>
      </c>
      <c r="D195" s="20">
        <v>445506000</v>
      </c>
      <c r="E195" s="20">
        <v>249848303</v>
      </c>
    </row>
    <row r="196" spans="1:5" s="19" customFormat="1" ht="12" customHeight="1">
      <c r="A196" s="100" t="s">
        <v>193</v>
      </c>
      <c r="B196" s="100"/>
      <c r="C196" s="20">
        <f t="shared" si="5"/>
        <v>313434708</v>
      </c>
      <c r="D196" s="20">
        <v>194868000</v>
      </c>
      <c r="E196" s="20">
        <v>118566708</v>
      </c>
    </row>
    <row r="197" spans="1:5" s="19" customFormat="1" ht="12" customHeight="1">
      <c r="A197" s="100" t="s">
        <v>194</v>
      </c>
      <c r="B197" s="100"/>
      <c r="C197" s="20">
        <f t="shared" si="5"/>
        <v>53754337</v>
      </c>
      <c r="D197" s="20">
        <v>35027000</v>
      </c>
      <c r="E197" s="20">
        <v>18727337</v>
      </c>
    </row>
    <row r="198" spans="1:5" s="19" customFormat="1" ht="12" customHeight="1">
      <c r="A198" s="100" t="s">
        <v>195</v>
      </c>
      <c r="B198" s="100"/>
      <c r="C198" s="20">
        <f t="shared" si="5"/>
        <v>55276657</v>
      </c>
      <c r="D198" s="20">
        <v>38168000</v>
      </c>
      <c r="E198" s="20">
        <v>17108657</v>
      </c>
    </row>
    <row r="199" spans="1:5" s="19" customFormat="1" ht="12" customHeight="1">
      <c r="A199" s="100" t="s">
        <v>196</v>
      </c>
      <c r="B199" s="100"/>
      <c r="C199" s="20">
        <f t="shared" si="5"/>
        <v>163305886</v>
      </c>
      <c r="D199" s="20">
        <v>106604000</v>
      </c>
      <c r="E199" s="20">
        <v>56701886</v>
      </c>
    </row>
    <row r="200" spans="1:5" s="19" customFormat="1" ht="12" customHeight="1">
      <c r="A200" s="101" t="s">
        <v>197</v>
      </c>
      <c r="B200" s="101"/>
      <c r="C200" s="26">
        <f t="shared" si="5"/>
        <v>89590760</v>
      </c>
      <c r="D200" s="26">
        <v>58887000</v>
      </c>
      <c r="E200" s="26">
        <v>30703760</v>
      </c>
    </row>
    <row r="201" spans="1:5" s="19" customFormat="1" ht="12" customHeight="1">
      <c r="A201" s="23"/>
      <c r="B201" s="23"/>
      <c r="C201" s="23"/>
      <c r="D201" s="23"/>
      <c r="E201" s="23"/>
    </row>
    <row r="202" spans="1:5" s="19" customFormat="1" ht="12" customHeight="1">
      <c r="A202" s="93" t="s">
        <v>198</v>
      </c>
      <c r="B202" s="93"/>
      <c r="C202" s="18">
        <f>SUM(C203:C207)</f>
        <v>766455635</v>
      </c>
      <c r="D202" s="18">
        <f>SUM(D203:D207)</f>
        <v>549925000</v>
      </c>
      <c r="E202" s="18">
        <f>SUM(E203:E207)</f>
        <v>216530635</v>
      </c>
    </row>
    <row r="203" spans="1:5" s="19" customFormat="1" ht="12" customHeight="1">
      <c r="A203" s="100" t="s">
        <v>199</v>
      </c>
      <c r="B203" s="100"/>
      <c r="C203" s="20">
        <f>SUM(D203:E203)</f>
        <v>257495089</v>
      </c>
      <c r="D203" s="20">
        <v>192127000</v>
      </c>
      <c r="E203" s="20">
        <v>65368089</v>
      </c>
    </row>
    <row r="204" spans="1:5" s="19" customFormat="1" ht="12" customHeight="1">
      <c r="A204" s="100" t="s">
        <v>200</v>
      </c>
      <c r="B204" s="100"/>
      <c r="C204" s="20">
        <f>SUM(D204:E204)</f>
        <v>258771183</v>
      </c>
      <c r="D204" s="20">
        <v>185703000</v>
      </c>
      <c r="E204" s="20">
        <v>73068183</v>
      </c>
    </row>
    <row r="205" spans="1:5" s="19" customFormat="1" ht="12" customHeight="1">
      <c r="A205" s="100" t="s">
        <v>201</v>
      </c>
      <c r="B205" s="100"/>
      <c r="C205" s="20">
        <f>SUM(D205:E205)</f>
        <v>35492418</v>
      </c>
      <c r="D205" s="20">
        <v>25023000</v>
      </c>
      <c r="E205" s="20">
        <v>10469418</v>
      </c>
    </row>
    <row r="206" spans="1:5" s="19" customFormat="1" ht="12" customHeight="1">
      <c r="A206" s="100" t="s">
        <v>202</v>
      </c>
      <c r="B206" s="100"/>
      <c r="C206" s="20">
        <f>SUM(D206:E206)</f>
        <v>171073828</v>
      </c>
      <c r="D206" s="20">
        <v>113571000</v>
      </c>
      <c r="E206" s="20">
        <v>57502828</v>
      </c>
    </row>
    <row r="207" spans="1:5" s="19" customFormat="1" ht="12" customHeight="1">
      <c r="A207" s="101" t="s">
        <v>203</v>
      </c>
      <c r="B207" s="101"/>
      <c r="C207" s="26">
        <f>SUM(D207:E207)</f>
        <v>43623117</v>
      </c>
      <c r="D207" s="26">
        <v>33501000</v>
      </c>
      <c r="E207" s="26">
        <v>10122117</v>
      </c>
    </row>
    <row r="208" spans="1:5" s="19" customFormat="1" ht="12" customHeight="1">
      <c r="A208" s="23"/>
      <c r="B208" s="23"/>
      <c r="C208" s="23"/>
      <c r="D208" s="23"/>
      <c r="E208" s="23"/>
    </row>
    <row r="209" spans="1:5" s="19" customFormat="1" ht="12" customHeight="1">
      <c r="A209" s="93" t="s">
        <v>204</v>
      </c>
      <c r="B209" s="93"/>
      <c r="C209" s="18">
        <f>SUM(C210:C227)</f>
        <v>1252700329</v>
      </c>
      <c r="D209" s="18">
        <f>SUM(D210:D227)</f>
        <v>955720000</v>
      </c>
      <c r="E209" s="18">
        <f>SUM(E210:E227)</f>
        <v>296980329</v>
      </c>
    </row>
    <row r="210" spans="1:5" s="19" customFormat="1" ht="12" customHeight="1">
      <c r="A210" s="100" t="s">
        <v>205</v>
      </c>
      <c r="B210" s="100"/>
      <c r="C210" s="20">
        <f aca="true" t="shared" si="6" ref="C210:C227">SUM(D210:E210)</f>
        <v>194149597</v>
      </c>
      <c r="D210" s="20">
        <v>153994000</v>
      </c>
      <c r="E210" s="20">
        <v>40155597</v>
      </c>
    </row>
    <row r="211" spans="1:5" s="19" customFormat="1" ht="12" customHeight="1">
      <c r="A211" s="100" t="s">
        <v>206</v>
      </c>
      <c r="B211" s="100"/>
      <c r="C211" s="20">
        <f t="shared" si="6"/>
        <v>17891517</v>
      </c>
      <c r="D211" s="20">
        <v>14914000</v>
      </c>
      <c r="E211" s="20">
        <v>2977517</v>
      </c>
    </row>
    <row r="212" spans="1:5" s="19" customFormat="1" ht="12" customHeight="1">
      <c r="A212" s="100" t="s">
        <v>207</v>
      </c>
      <c r="B212" s="100"/>
      <c r="C212" s="20">
        <f t="shared" si="6"/>
        <v>19361576</v>
      </c>
      <c r="D212" s="20">
        <v>13841000</v>
      </c>
      <c r="E212" s="20">
        <v>5520576</v>
      </c>
    </row>
    <row r="213" spans="1:5" s="19" customFormat="1" ht="12" customHeight="1">
      <c r="A213" s="100" t="s">
        <v>208</v>
      </c>
      <c r="B213" s="100"/>
      <c r="C213" s="20">
        <f t="shared" si="6"/>
        <v>108455633</v>
      </c>
      <c r="D213" s="20">
        <v>81965000</v>
      </c>
      <c r="E213" s="20">
        <v>26490633</v>
      </c>
    </row>
    <row r="214" spans="1:5" s="19" customFormat="1" ht="12" customHeight="1">
      <c r="A214" s="100" t="s">
        <v>209</v>
      </c>
      <c r="B214" s="100"/>
      <c r="C214" s="20">
        <f t="shared" si="6"/>
        <v>16604985</v>
      </c>
      <c r="D214" s="20">
        <v>12498000</v>
      </c>
      <c r="E214" s="20">
        <v>4106985</v>
      </c>
    </row>
    <row r="215" spans="1:5" s="19" customFormat="1" ht="12" customHeight="1">
      <c r="A215" s="100" t="s">
        <v>210</v>
      </c>
      <c r="B215" s="100"/>
      <c r="C215" s="20">
        <f t="shared" si="6"/>
        <v>41428205</v>
      </c>
      <c r="D215" s="20">
        <v>29477000</v>
      </c>
      <c r="E215" s="20">
        <v>11951205</v>
      </c>
    </row>
    <row r="216" spans="1:5" s="19" customFormat="1" ht="12" customHeight="1">
      <c r="A216" s="100" t="s">
        <v>211</v>
      </c>
      <c r="B216" s="100"/>
      <c r="C216" s="20">
        <f t="shared" si="6"/>
        <v>13888356</v>
      </c>
      <c r="D216" s="20">
        <v>12012000</v>
      </c>
      <c r="E216" s="20">
        <v>1876356</v>
      </c>
    </row>
    <row r="217" spans="1:5" s="19" customFormat="1" ht="12" customHeight="1">
      <c r="A217" s="100" t="s">
        <v>212</v>
      </c>
      <c r="B217" s="100"/>
      <c r="C217" s="20">
        <f t="shared" si="6"/>
        <v>45074287</v>
      </c>
      <c r="D217" s="20">
        <v>35471000</v>
      </c>
      <c r="E217" s="20">
        <v>9603287</v>
      </c>
    </row>
    <row r="218" spans="1:5" s="19" customFormat="1" ht="12" customHeight="1">
      <c r="A218" s="100" t="s">
        <v>213</v>
      </c>
      <c r="B218" s="100"/>
      <c r="C218" s="20">
        <f t="shared" si="6"/>
        <v>44705770</v>
      </c>
      <c r="D218" s="20">
        <v>29279000</v>
      </c>
      <c r="E218" s="20">
        <v>15426770</v>
      </c>
    </row>
    <row r="219" spans="1:5" s="19" customFormat="1" ht="12" customHeight="1">
      <c r="A219" s="100" t="s">
        <v>214</v>
      </c>
      <c r="B219" s="100"/>
      <c r="C219" s="20">
        <f t="shared" si="6"/>
        <v>234181106</v>
      </c>
      <c r="D219" s="20">
        <v>185335000</v>
      </c>
      <c r="E219" s="20">
        <v>48846106</v>
      </c>
    </row>
    <row r="220" spans="1:5" s="19" customFormat="1" ht="12" customHeight="1">
      <c r="A220" s="100" t="s">
        <v>215</v>
      </c>
      <c r="B220" s="100"/>
      <c r="C220" s="20">
        <f t="shared" si="6"/>
        <v>118092935</v>
      </c>
      <c r="D220" s="20">
        <v>87752000</v>
      </c>
      <c r="E220" s="20">
        <v>30340935</v>
      </c>
    </row>
    <row r="221" spans="1:5" s="19" customFormat="1" ht="12" customHeight="1">
      <c r="A221" s="100" t="s">
        <v>216</v>
      </c>
      <c r="B221" s="100"/>
      <c r="C221" s="20">
        <f t="shared" si="6"/>
        <v>21422033</v>
      </c>
      <c r="D221" s="20">
        <v>16198000</v>
      </c>
      <c r="E221" s="20">
        <v>5224033</v>
      </c>
    </row>
    <row r="222" spans="1:5" s="19" customFormat="1" ht="12" customHeight="1">
      <c r="A222" s="100" t="s">
        <v>217</v>
      </c>
      <c r="B222" s="100"/>
      <c r="C222" s="20">
        <f t="shared" si="6"/>
        <v>20443242</v>
      </c>
      <c r="D222" s="20">
        <v>17946000</v>
      </c>
      <c r="E222" s="20">
        <v>2497242</v>
      </c>
    </row>
    <row r="223" spans="1:5" s="19" customFormat="1" ht="12" customHeight="1">
      <c r="A223" s="100" t="s">
        <v>218</v>
      </c>
      <c r="B223" s="100"/>
      <c r="C223" s="20">
        <f t="shared" si="6"/>
        <v>34089231</v>
      </c>
      <c r="D223" s="20">
        <v>26251000</v>
      </c>
      <c r="E223" s="20">
        <v>7838231</v>
      </c>
    </row>
    <row r="224" spans="1:5" s="19" customFormat="1" ht="12" customHeight="1">
      <c r="A224" s="100" t="s">
        <v>219</v>
      </c>
      <c r="B224" s="100"/>
      <c r="C224" s="20">
        <f t="shared" si="6"/>
        <v>70555618</v>
      </c>
      <c r="D224" s="20">
        <v>48168000</v>
      </c>
      <c r="E224" s="20">
        <v>22387618</v>
      </c>
    </row>
    <row r="225" spans="1:5" s="19" customFormat="1" ht="12" customHeight="1">
      <c r="A225" s="100" t="s">
        <v>220</v>
      </c>
      <c r="B225" s="100"/>
      <c r="C225" s="20">
        <f t="shared" si="6"/>
        <v>55109901</v>
      </c>
      <c r="D225" s="20">
        <v>38982000</v>
      </c>
      <c r="E225" s="20">
        <v>16127901</v>
      </c>
    </row>
    <row r="226" spans="1:5" s="19" customFormat="1" ht="12" customHeight="1">
      <c r="A226" s="100" t="s">
        <v>221</v>
      </c>
      <c r="B226" s="100"/>
      <c r="C226" s="20">
        <f t="shared" si="6"/>
        <v>176770675</v>
      </c>
      <c r="D226" s="20">
        <v>134936000</v>
      </c>
      <c r="E226" s="20">
        <v>41834675</v>
      </c>
    </row>
    <row r="227" spans="1:5" s="19" customFormat="1" ht="12" customHeight="1">
      <c r="A227" s="101" t="s">
        <v>222</v>
      </c>
      <c r="B227" s="101"/>
      <c r="C227" s="26">
        <f t="shared" si="6"/>
        <v>20475662</v>
      </c>
      <c r="D227" s="26">
        <v>16701000</v>
      </c>
      <c r="E227" s="26">
        <v>3774662</v>
      </c>
    </row>
    <row r="228" spans="1:5" s="19" customFormat="1" ht="12" customHeight="1">
      <c r="A228" s="23"/>
      <c r="B228" s="23"/>
      <c r="C228" s="23"/>
      <c r="D228" s="23"/>
      <c r="E228" s="23"/>
    </row>
    <row r="229" spans="1:5" s="19" customFormat="1" ht="12" customHeight="1">
      <c r="A229" s="93" t="s">
        <v>223</v>
      </c>
      <c r="B229" s="93"/>
      <c r="C229" s="18">
        <f>SUM(C230:C237)</f>
        <v>53555103781</v>
      </c>
      <c r="D229" s="18">
        <f>SUM(D230:D237)</f>
        <v>36159341803</v>
      </c>
      <c r="E229" s="18">
        <f>SUM(E230:E237)</f>
        <v>17395761978</v>
      </c>
    </row>
    <row r="230" spans="1:5" s="19" customFormat="1" ht="12" customHeight="1">
      <c r="A230" s="100" t="s">
        <v>224</v>
      </c>
      <c r="B230" s="100"/>
      <c r="C230" s="20">
        <f>SUM(C57:C70)</f>
        <v>6905215792</v>
      </c>
      <c r="D230" s="20">
        <f>SUM(D57:D70)</f>
        <v>4891826635</v>
      </c>
      <c r="E230" s="20">
        <f>SUM(E57:E70)</f>
        <v>2013389157</v>
      </c>
    </row>
    <row r="231" spans="1:5" s="19" customFormat="1" ht="12" customHeight="1">
      <c r="A231" s="100" t="s">
        <v>225</v>
      </c>
      <c r="B231" s="100"/>
      <c r="C231" s="20">
        <f>SUM(C73:C132)</f>
        <v>24748364865</v>
      </c>
      <c r="D231" s="20">
        <f>SUM(D73:D132)</f>
        <v>16914242000</v>
      </c>
      <c r="E231" s="20">
        <f>SUM(E73:E132)</f>
        <v>7834122865</v>
      </c>
    </row>
    <row r="232" spans="1:5" s="19" customFormat="1" ht="12" customHeight="1">
      <c r="A232" s="100" t="s">
        <v>226</v>
      </c>
      <c r="B232" s="100"/>
      <c r="C232" s="20">
        <f>SUM(C135:C163)</f>
        <v>11016199815</v>
      </c>
      <c r="D232" s="20">
        <f>SUM(D135:D163)</f>
        <v>6839310168</v>
      </c>
      <c r="E232" s="20">
        <f>SUM(E135:E163)</f>
        <v>4176889647</v>
      </c>
    </row>
    <row r="233" spans="1:5" s="19" customFormat="1" ht="12" customHeight="1">
      <c r="A233" s="100" t="s">
        <v>227</v>
      </c>
      <c r="B233" s="100"/>
      <c r="C233" s="20">
        <f>SUM(C166:C173)</f>
        <v>742010473</v>
      </c>
      <c r="D233" s="20">
        <f>SUM(D166:D173)</f>
        <v>541220000</v>
      </c>
      <c r="E233" s="20">
        <f>SUM(E166:E173)</f>
        <v>200790473</v>
      </c>
    </row>
    <row r="234" spans="1:5" s="19" customFormat="1" ht="12" customHeight="1">
      <c r="A234" s="100" t="s">
        <v>228</v>
      </c>
      <c r="B234" s="100"/>
      <c r="C234" s="20">
        <f>SUM(C176:C192)</f>
        <v>6753440221</v>
      </c>
      <c r="D234" s="20">
        <f>SUM(D176:D192)</f>
        <v>4588038000</v>
      </c>
      <c r="E234" s="20">
        <f>SUM(E176:E192)</f>
        <v>2165402221</v>
      </c>
    </row>
    <row r="235" spans="1:5" s="19" customFormat="1" ht="12" customHeight="1">
      <c r="A235" s="100" t="s">
        <v>229</v>
      </c>
      <c r="B235" s="100"/>
      <c r="C235" s="20">
        <f>SUM(C195:C200)</f>
        <v>1370716651</v>
      </c>
      <c r="D235" s="20">
        <f>SUM(D195:D200)</f>
        <v>879060000</v>
      </c>
      <c r="E235" s="20">
        <f>SUM(E195:E200)</f>
        <v>491656651</v>
      </c>
    </row>
    <row r="236" spans="1:5" s="19" customFormat="1" ht="12" customHeight="1">
      <c r="A236" s="100" t="s">
        <v>230</v>
      </c>
      <c r="B236" s="100"/>
      <c r="C236" s="20">
        <f>SUM(C203:C207)</f>
        <v>766455635</v>
      </c>
      <c r="D236" s="20">
        <f>SUM(D203:D207)</f>
        <v>549925000</v>
      </c>
      <c r="E236" s="20">
        <f>SUM(E203:E207)</f>
        <v>216530635</v>
      </c>
    </row>
    <row r="237" spans="1:5" s="19" customFormat="1" ht="12" customHeight="1">
      <c r="A237" s="101" t="s">
        <v>231</v>
      </c>
      <c r="B237" s="101"/>
      <c r="C237" s="26">
        <f>SUM(C210:C227)</f>
        <v>1252700329</v>
      </c>
      <c r="D237" s="26">
        <f>SUM(D210:D227)</f>
        <v>955720000</v>
      </c>
      <c r="E237" s="26">
        <f>SUM(E210:E227)</f>
        <v>296980329</v>
      </c>
    </row>
    <row r="238" spans="1:5" s="19" customFormat="1" ht="12" customHeight="1">
      <c r="A238" s="23"/>
      <c r="B238" s="23"/>
      <c r="C238" s="23"/>
      <c r="D238" s="23"/>
      <c r="E238" s="23"/>
    </row>
    <row r="239" spans="1:5" s="19" customFormat="1" ht="12" customHeight="1">
      <c r="A239" s="93" t="s">
        <v>232</v>
      </c>
      <c r="B239" s="93"/>
      <c r="C239" s="18">
        <f>SUM(C240:C243)</f>
        <v>48077677388</v>
      </c>
      <c r="D239" s="18">
        <f>SUM(D240:D243)</f>
        <v>32212779061</v>
      </c>
      <c r="E239" s="18">
        <f>SUM(E240:E243)</f>
        <v>15864898327</v>
      </c>
    </row>
    <row r="240" spans="1:5" s="19" customFormat="1" ht="12" customHeight="1">
      <c r="A240" s="100" t="s">
        <v>228</v>
      </c>
      <c r="B240" s="100"/>
      <c r="C240" s="20">
        <f>C176+C177+C178+C179+C180+C181+C182+C183+C185+C187+C188+C190+C192+C196+C189</f>
        <v>6979354591</v>
      </c>
      <c r="D240" s="20">
        <f>D176+D177+D178+D179+D180+D181+D182+D183+D185+D187+D188+D190+D192+D196+D189</f>
        <v>4715718000</v>
      </c>
      <c r="E240" s="20">
        <f>E176+E177+E178+E179+E180+E181+E182+E183+E185+E187+E188+E190+E192+E196+E189</f>
        <v>2263636591</v>
      </c>
    </row>
    <row r="241" spans="1:5" s="19" customFormat="1" ht="12" customHeight="1">
      <c r="A241" s="100" t="s">
        <v>233</v>
      </c>
      <c r="B241" s="100"/>
      <c r="C241" s="20">
        <f>+C57+C58+C60+C61+C62+C63+C64+C66+C67+C68+C69+C70+C83+C59</f>
        <v>6977562811</v>
      </c>
      <c r="D241" s="20">
        <f>+D57+D58+D60+D61+D62+D63+D64+D66+D67+D68+D69+D70+D83+D59</f>
        <v>4943710635</v>
      </c>
      <c r="E241" s="20">
        <f>+E57+E58+E60+E61+E62+E63+E64+E66+E67+E68+E69+E70+E83+E59</f>
        <v>2033852176</v>
      </c>
    </row>
    <row r="242" spans="1:5" s="19" customFormat="1" ht="12" customHeight="1">
      <c r="A242" s="100" t="s">
        <v>226</v>
      </c>
      <c r="B242" s="100"/>
      <c r="C242" s="20">
        <f>C135+C137+C139+C142+C145+C149+C150+C152+C154+C156+C157+C159+C160+C162+C166+C173+C148+C144</f>
        <v>10494309565</v>
      </c>
      <c r="D242" s="20">
        <f>D135+D137+D139+D142+D145+D149+D150+D152+D154+D156+D157+D159+D160+D162+D166+D173+D148+D144</f>
        <v>6465114426</v>
      </c>
      <c r="E242" s="20">
        <f>E135+E137+E139+E142+E145+E149+E150+E152+E154+E156+E157+E159+E160+E162+E166+E173+E148+E144</f>
        <v>4029195139</v>
      </c>
    </row>
    <row r="243" spans="1:5" s="19" customFormat="1" ht="12" customHeight="1">
      <c r="A243" s="101" t="s">
        <v>225</v>
      </c>
      <c r="B243" s="101"/>
      <c r="C243" s="26">
        <f>+C73+C74+C75+C78+C79+C81+C80+C85+C84+C88+C86+C89+C87+C90+C91+C96+C95+C94+C97+C98+C99+C100+C101+C103+C102+C104+C105+C107+C106+C109+C108+C113+C115+C114+C117+C116+C118+C119+C120+C121+C122+C123+C124+C126+C127+C128+C130+C131+C132</f>
        <v>23626450421</v>
      </c>
      <c r="D243" s="26">
        <f>+D73+D74+D75+D78+D79+D81+D80+D85+D84+D88+D86+D89+D87+D90+D91+D96+D95+D94+D97+D98+D99+D100+D101+D103+D102+D104+D105+D107+D106+D109+D108+D113+D115+D114+D117+D116+D118+D119+D120+D121+D122+D123+D124+D126+D127+D128+D130+D131+D132</f>
        <v>16088236000</v>
      </c>
      <c r="E243" s="26">
        <f>+E73+E74+E75+E78+E79+E81+E80+E85+E84+E88+E86+E89+E87+E90+E91+E96+E95+E94+E97+E98+E99+E100+E101+E103+E102+E104+E105+E107+E106+E109+E108+E113+E115+E114+E117+E116+E118+E119+E120+E121+E122+E123+E124+E126+E127+E128+E130+E131+E132</f>
        <v>7538214421</v>
      </c>
    </row>
    <row r="244" spans="1:5" s="33" customFormat="1" ht="12" customHeight="1">
      <c r="A244" s="118"/>
      <c r="B244" s="118"/>
      <c r="C244" s="118"/>
      <c r="D244" s="118"/>
      <c r="E244" s="118"/>
    </row>
    <row r="245" spans="1:5" s="19" customFormat="1" ht="11.25">
      <c r="A245" s="85" t="s">
        <v>289</v>
      </c>
      <c r="B245" s="85"/>
      <c r="C245" s="85"/>
      <c r="D245" s="85"/>
      <c r="E245" s="85"/>
    </row>
    <row r="246" spans="1:5" s="51" customFormat="1" ht="12" customHeight="1">
      <c r="A246" s="87" t="s">
        <v>280</v>
      </c>
      <c r="B246" s="87"/>
      <c r="C246" s="87"/>
      <c r="D246" s="87"/>
      <c r="E246" s="87"/>
    </row>
    <row r="247" spans="1:5" s="34" customFormat="1" ht="6">
      <c r="A247" s="90"/>
      <c r="B247" s="90"/>
      <c r="C247" s="90"/>
      <c r="D247" s="90"/>
      <c r="E247" s="90"/>
    </row>
    <row r="248" spans="1:5" s="51" customFormat="1" ht="12" customHeight="1">
      <c r="A248" s="91" t="s">
        <v>234</v>
      </c>
      <c r="B248" s="91"/>
      <c r="C248" s="91"/>
      <c r="D248" s="91"/>
      <c r="E248" s="91"/>
    </row>
    <row r="249" spans="1:5" s="34" customFormat="1" ht="6">
      <c r="A249" s="90"/>
      <c r="B249" s="90"/>
      <c r="C249" s="90"/>
      <c r="D249" s="90"/>
      <c r="E249" s="90"/>
    </row>
    <row r="250" spans="1:5" s="19" customFormat="1" ht="12" customHeight="1">
      <c r="A250" s="85" t="s">
        <v>288</v>
      </c>
      <c r="B250" s="85"/>
      <c r="C250" s="85"/>
      <c r="D250" s="85"/>
      <c r="E250" s="85"/>
    </row>
    <row r="251" spans="1:5" s="19" customFormat="1" ht="12" customHeight="1">
      <c r="A251" s="85" t="s">
        <v>278</v>
      </c>
      <c r="B251" s="85"/>
      <c r="C251" s="85"/>
      <c r="D251" s="85"/>
      <c r="E251" s="85"/>
    </row>
  </sheetData>
  <sheetProtection/>
  <mergeCells count="217">
    <mergeCell ref="A250:E250"/>
    <mergeCell ref="A251:E251"/>
    <mergeCell ref="A244:E244"/>
    <mergeCell ref="A245:E245"/>
    <mergeCell ref="A246:E246"/>
    <mergeCell ref="A247:E247"/>
    <mergeCell ref="A248:E248"/>
    <mergeCell ref="A249:E249"/>
    <mergeCell ref="A237:B237"/>
    <mergeCell ref="A239:B239"/>
    <mergeCell ref="A235:B235"/>
    <mergeCell ref="A236:B236"/>
    <mergeCell ref="A242:B242"/>
    <mergeCell ref="A243:B243"/>
    <mergeCell ref="A240:B240"/>
    <mergeCell ref="A241:B241"/>
    <mergeCell ref="A229:B229"/>
    <mergeCell ref="A230:B230"/>
    <mergeCell ref="A226:B226"/>
    <mergeCell ref="A227:B227"/>
    <mergeCell ref="A233:B233"/>
    <mergeCell ref="A234:B234"/>
    <mergeCell ref="A231:B231"/>
    <mergeCell ref="A232:B232"/>
    <mergeCell ref="A220:B220"/>
    <mergeCell ref="A221:B221"/>
    <mergeCell ref="A218:B218"/>
    <mergeCell ref="A219:B219"/>
    <mergeCell ref="A224:B224"/>
    <mergeCell ref="A225:B225"/>
    <mergeCell ref="A222:B222"/>
    <mergeCell ref="A223:B223"/>
    <mergeCell ref="A212:B212"/>
    <mergeCell ref="A213:B213"/>
    <mergeCell ref="A210:B210"/>
    <mergeCell ref="A211:B211"/>
    <mergeCell ref="A216:B216"/>
    <mergeCell ref="A217:B217"/>
    <mergeCell ref="A214:B214"/>
    <mergeCell ref="A215:B215"/>
    <mergeCell ref="A203:B203"/>
    <mergeCell ref="A204:B204"/>
    <mergeCell ref="A200:B200"/>
    <mergeCell ref="A202:B202"/>
    <mergeCell ref="A207:B207"/>
    <mergeCell ref="A209:B209"/>
    <mergeCell ref="A205:B205"/>
    <mergeCell ref="A206:B206"/>
    <mergeCell ref="A194:B194"/>
    <mergeCell ref="A195:B195"/>
    <mergeCell ref="A191:B191"/>
    <mergeCell ref="A192:B192"/>
    <mergeCell ref="A198:B198"/>
    <mergeCell ref="A199:B199"/>
    <mergeCell ref="A196:B196"/>
    <mergeCell ref="A197:B197"/>
    <mergeCell ref="A185:B185"/>
    <mergeCell ref="A186:B186"/>
    <mergeCell ref="A183:B183"/>
    <mergeCell ref="A184:B184"/>
    <mergeCell ref="A189:B189"/>
    <mergeCell ref="A190:B190"/>
    <mergeCell ref="A187:B187"/>
    <mergeCell ref="A188:B188"/>
    <mergeCell ref="A177:B177"/>
    <mergeCell ref="A178:B178"/>
    <mergeCell ref="A175:B175"/>
    <mergeCell ref="A176:B176"/>
    <mergeCell ref="A181:B181"/>
    <mergeCell ref="A182:B182"/>
    <mergeCell ref="A179:B179"/>
    <mergeCell ref="A180:B180"/>
    <mergeCell ref="A168:B168"/>
    <mergeCell ref="A169:B169"/>
    <mergeCell ref="A166:B166"/>
    <mergeCell ref="A167:B167"/>
    <mergeCell ref="A172:B172"/>
    <mergeCell ref="A173:B173"/>
    <mergeCell ref="A170:B170"/>
    <mergeCell ref="A171:B171"/>
    <mergeCell ref="A159:B159"/>
    <mergeCell ref="A160:B160"/>
    <mergeCell ref="A157:B157"/>
    <mergeCell ref="A158:B158"/>
    <mergeCell ref="A163:B163"/>
    <mergeCell ref="A165:B165"/>
    <mergeCell ref="A161:B161"/>
    <mergeCell ref="A162:B162"/>
    <mergeCell ref="A151:B151"/>
    <mergeCell ref="A152:B152"/>
    <mergeCell ref="A149:B149"/>
    <mergeCell ref="A150:B150"/>
    <mergeCell ref="A155:B155"/>
    <mergeCell ref="A156:B156"/>
    <mergeCell ref="A153:B153"/>
    <mergeCell ref="A154:B154"/>
    <mergeCell ref="A143:B143"/>
    <mergeCell ref="A144:B144"/>
    <mergeCell ref="A141:B141"/>
    <mergeCell ref="A142:B142"/>
    <mergeCell ref="A147:B147"/>
    <mergeCell ref="A148:B148"/>
    <mergeCell ref="A145:B145"/>
    <mergeCell ref="A146:B146"/>
    <mergeCell ref="A135:B135"/>
    <mergeCell ref="A136:B136"/>
    <mergeCell ref="A132:B132"/>
    <mergeCell ref="A134:B134"/>
    <mergeCell ref="A139:B139"/>
    <mergeCell ref="A140:B140"/>
    <mergeCell ref="A137:B137"/>
    <mergeCell ref="A138:B138"/>
    <mergeCell ref="A126:B126"/>
    <mergeCell ref="A127:B127"/>
    <mergeCell ref="A124:B124"/>
    <mergeCell ref="A125:B125"/>
    <mergeCell ref="A130:B130"/>
    <mergeCell ref="A131:B131"/>
    <mergeCell ref="A128:B128"/>
    <mergeCell ref="A129:B129"/>
    <mergeCell ref="A118:B118"/>
    <mergeCell ref="A119:B119"/>
    <mergeCell ref="A116:B116"/>
    <mergeCell ref="A117:B117"/>
    <mergeCell ref="A122:B122"/>
    <mergeCell ref="A123:B123"/>
    <mergeCell ref="A120:B120"/>
    <mergeCell ref="A121:B121"/>
    <mergeCell ref="A109:B109"/>
    <mergeCell ref="A110:B110"/>
    <mergeCell ref="A107:B107"/>
    <mergeCell ref="A108:B108"/>
    <mergeCell ref="A114:B114"/>
    <mergeCell ref="A115:B115"/>
    <mergeCell ref="A111:B111"/>
    <mergeCell ref="A112:B112"/>
    <mergeCell ref="A113:B113"/>
    <mergeCell ref="A101:B101"/>
    <mergeCell ref="A102:B102"/>
    <mergeCell ref="A99:B99"/>
    <mergeCell ref="A100:B100"/>
    <mergeCell ref="A105:B105"/>
    <mergeCell ref="A106:B106"/>
    <mergeCell ref="A103:B103"/>
    <mergeCell ref="A104:B104"/>
    <mergeCell ref="A93:B93"/>
    <mergeCell ref="A94:B94"/>
    <mergeCell ref="A91:B91"/>
    <mergeCell ref="A92:B92"/>
    <mergeCell ref="A97:B97"/>
    <mergeCell ref="A98:B98"/>
    <mergeCell ref="A95:B95"/>
    <mergeCell ref="A96:B96"/>
    <mergeCell ref="A85:B85"/>
    <mergeCell ref="A86:B86"/>
    <mergeCell ref="A83:B83"/>
    <mergeCell ref="A84:B84"/>
    <mergeCell ref="A89:B89"/>
    <mergeCell ref="A90:B90"/>
    <mergeCell ref="A87:B87"/>
    <mergeCell ref="A88:B88"/>
    <mergeCell ref="A77:B77"/>
    <mergeCell ref="A78:B78"/>
    <mergeCell ref="A75:B75"/>
    <mergeCell ref="A76:B76"/>
    <mergeCell ref="A81:B81"/>
    <mergeCell ref="A82:B82"/>
    <mergeCell ref="A79:B79"/>
    <mergeCell ref="A80:B80"/>
    <mergeCell ref="A68:B68"/>
    <mergeCell ref="A69:B69"/>
    <mergeCell ref="A66:B66"/>
    <mergeCell ref="A67:B67"/>
    <mergeCell ref="A73:B73"/>
    <mergeCell ref="A74:B74"/>
    <mergeCell ref="A70:B70"/>
    <mergeCell ref="A72:B72"/>
    <mergeCell ref="A60:B60"/>
    <mergeCell ref="A61:B61"/>
    <mergeCell ref="A58:B58"/>
    <mergeCell ref="A59:B59"/>
    <mergeCell ref="A64:B64"/>
    <mergeCell ref="A65:B65"/>
    <mergeCell ref="A62:B62"/>
    <mergeCell ref="A63:B63"/>
    <mergeCell ref="A51:B51"/>
    <mergeCell ref="A52:B52"/>
    <mergeCell ref="A42:B42"/>
    <mergeCell ref="A46:B46"/>
    <mergeCell ref="A56:B56"/>
    <mergeCell ref="A57:B57"/>
    <mergeCell ref="A53:B53"/>
    <mergeCell ref="A54:B54"/>
    <mergeCell ref="A31:B31"/>
    <mergeCell ref="A36:B36"/>
    <mergeCell ref="A27:B27"/>
    <mergeCell ref="A30:B30"/>
    <mergeCell ref="A40:B40"/>
    <mergeCell ref="A41:B41"/>
    <mergeCell ref="A37:B37"/>
    <mergeCell ref="A38:B38"/>
    <mergeCell ref="A15:B15"/>
    <mergeCell ref="A19:B19"/>
    <mergeCell ref="A10:B10"/>
    <mergeCell ref="A11:B11"/>
    <mergeCell ref="A23:B23"/>
    <mergeCell ref="A24:B24"/>
    <mergeCell ref="A21:B21"/>
    <mergeCell ref="A22:B22"/>
    <mergeCell ref="A2:E2"/>
    <mergeCell ref="A1:E1"/>
    <mergeCell ref="A3:E3"/>
    <mergeCell ref="A4:E4"/>
    <mergeCell ref="A7:E7"/>
    <mergeCell ref="A8:B8"/>
    <mergeCell ref="A5:B5"/>
    <mergeCell ref="A6:B6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1" customWidth="1"/>
    <col min="2" max="2" width="28.140625" style="1" customWidth="1"/>
    <col min="3" max="5" width="14.7109375" style="2" customWidth="1"/>
    <col min="6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3" customFormat="1" ht="27" customHeight="1">
      <c r="A2" s="114" t="s">
        <v>285</v>
      </c>
      <c r="B2" s="114"/>
      <c r="C2" s="114"/>
      <c r="D2" s="114"/>
      <c r="E2" s="114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86"/>
      <c r="B7" s="86"/>
      <c r="C7" s="86"/>
      <c r="D7" s="86"/>
      <c r="E7" s="86"/>
    </row>
    <row r="8" spans="1:5" s="13" customFormat="1" ht="12" customHeight="1">
      <c r="A8" s="92" t="s">
        <v>4</v>
      </c>
      <c r="B8" s="92"/>
      <c r="C8" s="14">
        <f>C10+C21+C36+C40+C51</f>
        <v>52670608423</v>
      </c>
      <c r="D8" s="14">
        <f>D10+D21+D36+D40+D51</f>
        <v>35259450802</v>
      </c>
      <c r="E8" s="14">
        <f>E10+E21+E36+E40+E51</f>
        <v>17411157621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3530333863</v>
      </c>
      <c r="D10" s="18">
        <f>D11+D15+D19</f>
        <v>2466266000</v>
      </c>
      <c r="E10" s="18">
        <f>E11+E15+E19</f>
        <v>1064067863</v>
      </c>
    </row>
    <row r="11" spans="1:5" s="19" customFormat="1" ht="12" customHeight="1">
      <c r="A11" s="100" t="s">
        <v>6</v>
      </c>
      <c r="B11" s="100"/>
      <c r="C11" s="20">
        <f>C12+C13+C14</f>
        <v>1251622542</v>
      </c>
      <c r="D11" s="20">
        <f>D12+D13+D14</f>
        <v>954106000</v>
      </c>
      <c r="E11" s="20">
        <f>E12+E13+E14</f>
        <v>297516542</v>
      </c>
    </row>
    <row r="12" spans="1:5" s="19" customFormat="1" ht="12" customHeight="1">
      <c r="A12" s="21"/>
      <c r="B12" s="22" t="s">
        <v>7</v>
      </c>
      <c r="C12" s="20">
        <f>C210+C212+C218+C225+C226</f>
        <v>490771568</v>
      </c>
      <c r="D12" s="20">
        <f>D210+D212+D218+D225+D226</f>
        <v>371685000</v>
      </c>
      <c r="E12" s="20">
        <f>E210+E212+E218+E225+E226</f>
        <v>119086568</v>
      </c>
    </row>
    <row r="13" spans="1:5" s="19" customFormat="1" ht="12" customHeight="1">
      <c r="A13" s="21"/>
      <c r="B13" s="22" t="s">
        <v>8</v>
      </c>
      <c r="C13" s="20">
        <f>+C211+C219+C214+C215+C216+C217+C221+C222+C227</f>
        <v>431327602</v>
      </c>
      <c r="D13" s="20">
        <f>+D211+D219+D214+D215+D216+D217+D221+D222+D227</f>
        <v>339977000</v>
      </c>
      <c r="E13" s="20">
        <f>+E211+E219+E214+E215+E216+E217+E221+E222+E227</f>
        <v>91350602</v>
      </c>
    </row>
    <row r="14" spans="1:5" s="19" customFormat="1" ht="12" customHeight="1">
      <c r="A14" s="21"/>
      <c r="B14" s="23" t="s">
        <v>9</v>
      </c>
      <c r="C14" s="20">
        <f>C213+C220+C223+C224</f>
        <v>329523372</v>
      </c>
      <c r="D14" s="20">
        <f>D213+D220+D223+D224</f>
        <v>242444000</v>
      </c>
      <c r="E14" s="20">
        <f>E213+E220+E223+E224</f>
        <v>87079372</v>
      </c>
    </row>
    <row r="15" spans="1:5" s="19" customFormat="1" ht="12" customHeight="1">
      <c r="A15" s="100" t="s">
        <v>10</v>
      </c>
      <c r="B15" s="100"/>
      <c r="C15" s="20">
        <f>C16+C17+C18</f>
        <v>764789495</v>
      </c>
      <c r="D15" s="20">
        <f>D16+D17+D18</f>
        <v>546341000</v>
      </c>
      <c r="E15" s="20">
        <f>E16+E17+E18</f>
        <v>218448495</v>
      </c>
    </row>
    <row r="16" spans="1:5" s="19" customFormat="1" ht="12" customHeight="1">
      <c r="A16" s="21"/>
      <c r="B16" s="22" t="s">
        <v>11</v>
      </c>
      <c r="C16" s="20">
        <f>+C204</f>
        <v>259673430</v>
      </c>
      <c r="D16" s="20">
        <f>+D204</f>
        <v>184922000</v>
      </c>
      <c r="E16" s="20">
        <f>+E204</f>
        <v>74751430</v>
      </c>
    </row>
    <row r="17" spans="1:5" s="19" customFormat="1" ht="12" customHeight="1">
      <c r="A17" s="21"/>
      <c r="B17" s="22" t="s">
        <v>12</v>
      </c>
      <c r="C17" s="20">
        <f>+C203</f>
        <v>256912574</v>
      </c>
      <c r="D17" s="20">
        <f>+D203</f>
        <v>191452000</v>
      </c>
      <c r="E17" s="20">
        <f>+E203</f>
        <v>65460574</v>
      </c>
    </row>
    <row r="18" spans="1:5" s="19" customFormat="1" ht="12" customHeight="1">
      <c r="A18" s="24"/>
      <c r="B18" s="22" t="s">
        <v>13</v>
      </c>
      <c r="C18" s="20">
        <f>C205+C206+C207</f>
        <v>248203491</v>
      </c>
      <c r="D18" s="20">
        <f>D205+D206+D207</f>
        <v>169967000</v>
      </c>
      <c r="E18" s="20">
        <f>E205+E206+E207</f>
        <v>78236491</v>
      </c>
    </row>
    <row r="19" spans="1:5" s="19" customFormat="1" ht="12" customHeight="1">
      <c r="A19" s="101" t="s">
        <v>14</v>
      </c>
      <c r="B19" s="101"/>
      <c r="C19" s="26">
        <f>C195+C196+C197+C181+C198+C199+C186+C200+C189</f>
        <v>1513921826</v>
      </c>
      <c r="D19" s="26">
        <f>D195+D196+D197+D181+D198+D199+D186+D200+D189</f>
        <v>965819000</v>
      </c>
      <c r="E19" s="26">
        <f>E195+E196+E197+E181+E198+E199+E186+E200+E189</f>
        <v>548102826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15</v>
      </c>
      <c r="B21" s="93"/>
      <c r="C21" s="18">
        <f>C22+C23+C24+C27+C30+C31</f>
        <v>11581054614</v>
      </c>
      <c r="D21" s="18">
        <f>D22+D23+D24+D27+D30+D31</f>
        <v>7207261167</v>
      </c>
      <c r="E21" s="18">
        <f>E22+E23+E24+E27+E30+E31</f>
        <v>4373793447</v>
      </c>
    </row>
    <row r="22" spans="1:5" s="19" customFormat="1" ht="12" customHeight="1">
      <c r="A22" s="100" t="s">
        <v>16</v>
      </c>
      <c r="B22" s="100"/>
      <c r="C22" s="20">
        <f>C135+C137+C138+C149+C150+C152+C154+C156+C157</f>
        <v>7471655588</v>
      </c>
      <c r="D22" s="20">
        <f>D135+D137+D138+D149+D150+D152+D154+D156+D157</f>
        <v>4478741425</v>
      </c>
      <c r="E22" s="20">
        <f>E135+E137+E138+E149+E150+E152+E154+E156+E157</f>
        <v>2992914163</v>
      </c>
    </row>
    <row r="23" spans="1:5" s="19" customFormat="1" ht="12" customHeight="1">
      <c r="A23" s="100" t="s">
        <v>17</v>
      </c>
      <c r="B23" s="100"/>
      <c r="C23" s="20">
        <f>C144</f>
        <v>1078423598</v>
      </c>
      <c r="D23" s="20">
        <f>D144</f>
        <v>701887999</v>
      </c>
      <c r="E23" s="20">
        <f>E144</f>
        <v>376535599</v>
      </c>
    </row>
    <row r="24" spans="1:5" s="19" customFormat="1" ht="12" customHeight="1">
      <c r="A24" s="100" t="s">
        <v>18</v>
      </c>
      <c r="B24" s="100"/>
      <c r="C24" s="20">
        <f>C25+C26</f>
        <v>1697278314</v>
      </c>
      <c r="D24" s="20">
        <f>D25+D26</f>
        <v>1095384004</v>
      </c>
      <c r="E24" s="20">
        <f>E25+E26</f>
        <v>601894310</v>
      </c>
    </row>
    <row r="25" spans="1:5" s="19" customFormat="1" ht="12" customHeight="1">
      <c r="A25" s="27"/>
      <c r="B25" s="22" t="s">
        <v>19</v>
      </c>
      <c r="C25" s="20">
        <f>C136+C141+C143+C151+C158+C163</f>
        <v>145987631</v>
      </c>
      <c r="D25" s="20">
        <f>D136+D141+D143+D151+D158+D163</f>
        <v>116702001</v>
      </c>
      <c r="E25" s="20">
        <f>E136+E141+E143+E151+E158+E163</f>
        <v>29285630</v>
      </c>
    </row>
    <row r="26" spans="1:5" s="19" customFormat="1" ht="12" customHeight="1">
      <c r="A26" s="24"/>
      <c r="B26" s="22" t="s">
        <v>20</v>
      </c>
      <c r="C26" s="20">
        <f>C142+C145+C148+C160</f>
        <v>1551290683</v>
      </c>
      <c r="D26" s="20">
        <f>D142+D145+D148+D160</f>
        <v>978682003</v>
      </c>
      <c r="E26" s="20">
        <f>E142+E145+E148+E160</f>
        <v>572608680</v>
      </c>
    </row>
    <row r="27" spans="1:5" s="19" customFormat="1" ht="12" customHeight="1">
      <c r="A27" s="100" t="s">
        <v>21</v>
      </c>
      <c r="B27" s="100"/>
      <c r="C27" s="20">
        <f>C28+C29</f>
        <v>498862450</v>
      </c>
      <c r="D27" s="20">
        <f>D28+D29</f>
        <v>325362739</v>
      </c>
      <c r="E27" s="20">
        <f>E28+E29</f>
        <v>173499711</v>
      </c>
    </row>
    <row r="28" spans="1:5" s="19" customFormat="1" ht="12" customHeight="1">
      <c r="A28" s="27"/>
      <c r="B28" s="22" t="s">
        <v>22</v>
      </c>
      <c r="C28" s="20">
        <f>+C140</f>
        <v>155250716</v>
      </c>
      <c r="D28" s="20">
        <f>+D140</f>
        <v>124855740</v>
      </c>
      <c r="E28" s="20">
        <f>+E140</f>
        <v>30394976</v>
      </c>
    </row>
    <row r="29" spans="1:5" s="19" customFormat="1" ht="12" customHeight="1">
      <c r="A29" s="24"/>
      <c r="B29" s="22" t="s">
        <v>23</v>
      </c>
      <c r="C29" s="20">
        <f>C139+C159+C162</f>
        <v>343611734</v>
      </c>
      <c r="D29" s="20">
        <f>D139+D159+D162</f>
        <v>200506999</v>
      </c>
      <c r="E29" s="20">
        <f>E139+E159+E162</f>
        <v>143104735</v>
      </c>
    </row>
    <row r="30" spans="1:5" s="19" customFormat="1" ht="12" customHeight="1">
      <c r="A30" s="100" t="s">
        <v>24</v>
      </c>
      <c r="B30" s="100"/>
      <c r="C30" s="20">
        <f>C146+C147+C153+C155+C161</f>
        <v>111369093</v>
      </c>
      <c r="D30" s="20">
        <f>D146+D147+D153+D155+D161</f>
        <v>83607000</v>
      </c>
      <c r="E30" s="20">
        <f>E146+E147+E153+E155+E161</f>
        <v>27762093</v>
      </c>
    </row>
    <row r="31" spans="1:5" s="19" customFormat="1" ht="12" customHeight="1">
      <c r="A31" s="100" t="s">
        <v>25</v>
      </c>
      <c r="B31" s="100"/>
      <c r="C31" s="20">
        <f>C32+C33+C34</f>
        <v>723465571</v>
      </c>
      <c r="D31" s="20">
        <f>D32+D33+D34</f>
        <v>522278000</v>
      </c>
      <c r="E31" s="20">
        <f>E32+E33+E34</f>
        <v>201187571</v>
      </c>
    </row>
    <row r="32" spans="1:5" s="19" customFormat="1" ht="12" customHeight="1">
      <c r="A32" s="27"/>
      <c r="B32" s="22" t="s">
        <v>26</v>
      </c>
      <c r="C32" s="20">
        <f>C171</f>
        <v>69688275</v>
      </c>
      <c r="D32" s="20">
        <f>D171</f>
        <v>55521000</v>
      </c>
      <c r="E32" s="20">
        <f>E171</f>
        <v>14167275</v>
      </c>
    </row>
    <row r="33" spans="1:5" s="19" customFormat="1" ht="12" customHeight="1">
      <c r="A33" s="21"/>
      <c r="B33" s="22" t="s">
        <v>27</v>
      </c>
      <c r="C33" s="20">
        <f>C167+C168+C169+C172</f>
        <v>54447983</v>
      </c>
      <c r="D33" s="20">
        <f>D167+D168+D169+D172</f>
        <v>43872000</v>
      </c>
      <c r="E33" s="20">
        <f>E167+E168+E169+E172</f>
        <v>10575983</v>
      </c>
    </row>
    <row r="34" spans="1:5" s="19" customFormat="1" ht="12" customHeight="1">
      <c r="A34" s="21"/>
      <c r="B34" s="28" t="s">
        <v>28</v>
      </c>
      <c r="C34" s="26">
        <f>C166+C170+C173</f>
        <v>599329313</v>
      </c>
      <c r="D34" s="26">
        <f>D166+D170+D173</f>
        <v>422885000</v>
      </c>
      <c r="E34" s="26">
        <f>E166+E170+E173</f>
        <v>176444313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6403503644</v>
      </c>
      <c r="D36" s="18">
        <f>D37+D38</f>
        <v>4298955000</v>
      </c>
      <c r="E36" s="18">
        <f>E37+E38</f>
        <v>2104548644</v>
      </c>
    </row>
    <row r="37" spans="1:5" s="19" customFormat="1" ht="12" customHeight="1">
      <c r="A37" s="100" t="s">
        <v>30</v>
      </c>
      <c r="B37" s="100"/>
      <c r="C37" s="20">
        <f>C176+C177+C179+C180+C182+C185+C187+C188+C191+C192</f>
        <v>5508141238</v>
      </c>
      <c r="D37" s="20">
        <f>D176+D177+D179+D180+D182+D185+D187+D188+D191+D192</f>
        <v>3709434000</v>
      </c>
      <c r="E37" s="20">
        <f>E176+E177+E179+E180+E182+E185+E187+E188+E191+E192</f>
        <v>1798707238</v>
      </c>
    </row>
    <row r="38" spans="1:5" s="19" customFormat="1" ht="12" customHeight="1">
      <c r="A38" s="101" t="s">
        <v>31</v>
      </c>
      <c r="B38" s="101"/>
      <c r="C38" s="26">
        <f>+C178+C183+C190</f>
        <v>895362406</v>
      </c>
      <c r="D38" s="26">
        <f>+D178+D183+D190</f>
        <v>589521000</v>
      </c>
      <c r="E38" s="26">
        <f>+E178+E183+E190</f>
        <v>305841406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C41+C42+C46</f>
        <v>23557406366</v>
      </c>
      <c r="D40" s="18">
        <f>D41+D42+D46</f>
        <v>15946005000</v>
      </c>
      <c r="E40" s="18">
        <f>E41+E42+E46</f>
        <v>7611401366</v>
      </c>
    </row>
    <row r="41" spans="1:5" s="19" customFormat="1" ht="12" customHeight="1">
      <c r="A41" s="100" t="s">
        <v>33</v>
      </c>
      <c r="B41" s="100"/>
      <c r="C41" s="20">
        <f>C85+C86+C87+C89+C90+C94+C95+C97+C99+C101+C102+C106+C108+C113+C114+C118+C121+C124+C127+C131+C132</f>
        <v>16638466348</v>
      </c>
      <c r="D41" s="20">
        <f>D85+D86+D87+D89+D90+D94+D95+D97+D99+D101+D102+D106+D108+D113+D114+D118+D121+D124+D127+D131+D132</f>
        <v>11193095000</v>
      </c>
      <c r="E41" s="20">
        <f>E85+E86+E87+E89+E90+E94+E95+E97+E99+E101+E102+E106+E108+E113+E114+E118+E121+E124+E127+E131+E132</f>
        <v>5445371348</v>
      </c>
    </row>
    <row r="42" spans="1:5" s="19" customFormat="1" ht="12" customHeight="1">
      <c r="A42" s="102" t="s">
        <v>34</v>
      </c>
      <c r="B42" s="102"/>
      <c r="C42" s="20">
        <f>C43+C44+C45</f>
        <v>3527030766</v>
      </c>
      <c r="D42" s="20">
        <f>D43+D44+D45</f>
        <v>2479270000</v>
      </c>
      <c r="E42" s="20">
        <f>E43+E44+E45</f>
        <v>1047760766</v>
      </c>
    </row>
    <row r="43" spans="1:5" s="19" customFormat="1" ht="12" customHeight="1">
      <c r="A43" s="28"/>
      <c r="B43" s="22" t="s">
        <v>35</v>
      </c>
      <c r="C43" s="20">
        <f>C78+C111+C100+C184+C104+C109+C128</f>
        <v>2126373477</v>
      </c>
      <c r="D43" s="20">
        <f>D78+D111+D100+D184+D104+D109+D128</f>
        <v>1512587000</v>
      </c>
      <c r="E43" s="20">
        <f>E78+E111+E100+E184+E104+E109+E128</f>
        <v>613786477</v>
      </c>
    </row>
    <row r="44" spans="1:5" s="19" customFormat="1" ht="12" customHeight="1">
      <c r="A44" s="28"/>
      <c r="B44" s="22" t="s">
        <v>36</v>
      </c>
      <c r="C44" s="20">
        <f>C88+C117+C119+C126</f>
        <v>1297619825</v>
      </c>
      <c r="D44" s="20">
        <f>D88+D117+D119+D126</f>
        <v>884765000</v>
      </c>
      <c r="E44" s="20">
        <f>E88+E117+E119+E126</f>
        <v>412854825</v>
      </c>
    </row>
    <row r="45" spans="1:5" s="19" customFormat="1" ht="12" customHeight="1">
      <c r="A45" s="28"/>
      <c r="B45" s="23" t="s">
        <v>37</v>
      </c>
      <c r="C45" s="20">
        <f>C82+C92+C93+C129</f>
        <v>103037464</v>
      </c>
      <c r="D45" s="20">
        <f>D82+D92+D93+D129</f>
        <v>81918000</v>
      </c>
      <c r="E45" s="20">
        <f>E82+E92+E93+E129</f>
        <v>21119464</v>
      </c>
    </row>
    <row r="46" spans="1:5" s="19" customFormat="1" ht="12" customHeight="1">
      <c r="A46" s="100" t="s">
        <v>38</v>
      </c>
      <c r="B46" s="100"/>
      <c r="C46" s="20">
        <f>C47+C48+C49</f>
        <v>3391909252</v>
      </c>
      <c r="D46" s="20">
        <f>D47+D48+D49</f>
        <v>2273640000</v>
      </c>
      <c r="E46" s="20">
        <f>E47+E48+E49</f>
        <v>1118269252</v>
      </c>
    </row>
    <row r="47" spans="1:5" s="19" customFormat="1" ht="12" customHeight="1">
      <c r="A47" s="28"/>
      <c r="B47" s="22" t="s">
        <v>39</v>
      </c>
      <c r="C47" s="20">
        <f>+C74+C75+C84+C110</f>
        <v>343906872</v>
      </c>
      <c r="D47" s="20">
        <f>+D74+D75+D84+D110</f>
        <v>257780000</v>
      </c>
      <c r="E47" s="20">
        <f>+E74+E75+E84+E110</f>
        <v>86126872</v>
      </c>
    </row>
    <row r="48" spans="1:5" s="19" customFormat="1" ht="12" customHeight="1">
      <c r="A48" s="28"/>
      <c r="B48" s="22" t="s">
        <v>40</v>
      </c>
      <c r="C48" s="20">
        <f>C77+C79+C96+C98+C112+C116+C122+C125</f>
        <v>803924684</v>
      </c>
      <c r="D48" s="20">
        <f>D77+D79+D96+D98+D112+D116+D122+D125</f>
        <v>595602000</v>
      </c>
      <c r="E48" s="20">
        <f>E77+E79+E96+E98+E112+E116+E122+E125</f>
        <v>208322684</v>
      </c>
    </row>
    <row r="49" spans="1:5" s="19" customFormat="1" ht="12" customHeight="1">
      <c r="A49" s="28"/>
      <c r="B49" s="28" t="s">
        <v>41</v>
      </c>
      <c r="C49" s="26">
        <f>C73+C80+C91+C103+C115+C120+C130</f>
        <v>2244077696</v>
      </c>
      <c r="D49" s="26">
        <f>D73+D80+D91+D103+D115+D120+D130</f>
        <v>1420258000</v>
      </c>
      <c r="E49" s="26">
        <f>E73+E80+E91+E103+E115+E120+E130</f>
        <v>823819696</v>
      </c>
    </row>
    <row r="50" spans="1:5" s="19" customFormat="1" ht="12" customHeight="1">
      <c r="A50" s="23"/>
      <c r="B50" s="23"/>
      <c r="C50" s="23"/>
      <c r="D50" s="23"/>
      <c r="E50" s="23"/>
    </row>
    <row r="51" spans="1:5" s="17" customFormat="1" ht="12" customHeight="1">
      <c r="A51" s="93" t="s">
        <v>42</v>
      </c>
      <c r="B51" s="93"/>
      <c r="C51" s="18">
        <f>C52+C53+C54</f>
        <v>7598309936</v>
      </c>
      <c r="D51" s="18">
        <f>D52+D53+D54</f>
        <v>5340963635</v>
      </c>
      <c r="E51" s="18">
        <f>E52+E53+E54</f>
        <v>2257346301</v>
      </c>
    </row>
    <row r="52" spans="1:5" s="19" customFormat="1" ht="12" customHeight="1">
      <c r="A52" s="100" t="s">
        <v>43</v>
      </c>
      <c r="B52" s="100"/>
      <c r="C52" s="20">
        <f>C57+C61+C66+C70</f>
        <v>2413353713</v>
      </c>
      <c r="D52" s="20">
        <f>D57+D61+D66+D70</f>
        <v>1710534135</v>
      </c>
      <c r="E52" s="20">
        <f>E57+E61+E66+E70</f>
        <v>702819578</v>
      </c>
    </row>
    <row r="53" spans="1:5" s="19" customFormat="1" ht="12" customHeight="1">
      <c r="A53" s="100" t="s">
        <v>44</v>
      </c>
      <c r="B53" s="100"/>
      <c r="C53" s="20">
        <f>C76+C58+C81+C83+C62+C63+C64+C105+C107+C65+C67+C68+C123+C69</f>
        <v>4689374673</v>
      </c>
      <c r="D53" s="20">
        <f>D76+D58+D81+D83+D62+D63+D64+D105+D107+D65+D67+D68+D123+D69</f>
        <v>3274474500</v>
      </c>
      <c r="E53" s="20">
        <f>E76+E58+E81+E83+E62+E63+E64+E105+E107+E65+E67+E68+E123+E69</f>
        <v>1414900173</v>
      </c>
    </row>
    <row r="54" spans="1:5" s="19" customFormat="1" ht="12" customHeight="1">
      <c r="A54" s="101" t="s">
        <v>45</v>
      </c>
      <c r="B54" s="101"/>
      <c r="C54" s="26">
        <f>C60+C59</f>
        <v>495581550</v>
      </c>
      <c r="D54" s="26">
        <f>D60+D59</f>
        <v>355955000</v>
      </c>
      <c r="E54" s="26">
        <f>E60+E59</f>
        <v>139626550</v>
      </c>
    </row>
    <row r="55" spans="1:5" s="19" customFormat="1" ht="12" customHeight="1">
      <c r="A55" s="23"/>
      <c r="B55" s="29"/>
      <c r="C55" s="30"/>
      <c r="D55" s="30"/>
      <c r="E55" s="30"/>
    </row>
    <row r="56" spans="1:5" s="19" customFormat="1" ht="12" customHeight="1">
      <c r="A56" s="103" t="s">
        <v>46</v>
      </c>
      <c r="B56" s="103"/>
      <c r="C56" s="16">
        <f>SUM(C57:C70)</f>
        <v>6824023838</v>
      </c>
      <c r="D56" s="16">
        <f>SUM(D57:D70)</f>
        <v>4807977635</v>
      </c>
      <c r="E56" s="16">
        <f>SUM(E57:E70)</f>
        <v>2016046203</v>
      </c>
    </row>
    <row r="57" spans="1:5" s="19" customFormat="1" ht="12" customHeight="1">
      <c r="A57" s="100" t="s">
        <v>47</v>
      </c>
      <c r="B57" s="100"/>
      <c r="C57" s="20">
        <f>SUM(D57:E57)</f>
        <v>512399607</v>
      </c>
      <c r="D57" s="20">
        <v>341195000</v>
      </c>
      <c r="E57" s="20">
        <v>171204607</v>
      </c>
    </row>
    <row r="58" spans="1:5" s="19" customFormat="1" ht="12" customHeight="1">
      <c r="A58" s="100" t="s">
        <v>48</v>
      </c>
      <c r="B58" s="100"/>
      <c r="C58" s="20">
        <f aca="true" t="shared" si="0" ref="C58:C70">SUM(D58:E58)</f>
        <v>78120071</v>
      </c>
      <c r="D58" s="20">
        <v>49853000</v>
      </c>
      <c r="E58" s="20">
        <v>28267071</v>
      </c>
    </row>
    <row r="59" spans="1:5" s="19" customFormat="1" ht="12" customHeight="1">
      <c r="A59" s="100" t="s">
        <v>49</v>
      </c>
      <c r="B59" s="100"/>
      <c r="C59" s="20">
        <f t="shared" si="0"/>
        <v>216737681</v>
      </c>
      <c r="D59" s="20">
        <v>159016000</v>
      </c>
      <c r="E59" s="20">
        <v>57721681</v>
      </c>
    </row>
    <row r="60" spans="1:5" s="19" customFormat="1" ht="12" customHeight="1">
      <c r="A60" s="100" t="s">
        <v>50</v>
      </c>
      <c r="B60" s="100"/>
      <c r="C60" s="20">
        <f t="shared" si="0"/>
        <v>278843869</v>
      </c>
      <c r="D60" s="20">
        <v>196939000</v>
      </c>
      <c r="E60" s="20">
        <v>81904869</v>
      </c>
    </row>
    <row r="61" spans="1:5" s="19" customFormat="1" ht="12" customHeight="1">
      <c r="A61" s="100" t="s">
        <v>51</v>
      </c>
      <c r="B61" s="100"/>
      <c r="C61" s="20">
        <f t="shared" si="0"/>
        <v>1038045404</v>
      </c>
      <c r="D61" s="20">
        <v>769596135</v>
      </c>
      <c r="E61" s="20">
        <v>268449269</v>
      </c>
    </row>
    <row r="62" spans="1:5" s="19" customFormat="1" ht="12" customHeight="1">
      <c r="A62" s="100" t="s">
        <v>52</v>
      </c>
      <c r="B62" s="100"/>
      <c r="C62" s="20">
        <f t="shared" si="0"/>
        <v>308230631</v>
      </c>
      <c r="D62" s="20">
        <v>219795000</v>
      </c>
      <c r="E62" s="20">
        <v>88435631</v>
      </c>
    </row>
    <row r="63" spans="1:5" s="19" customFormat="1" ht="12" customHeight="1">
      <c r="A63" s="100" t="s">
        <v>53</v>
      </c>
      <c r="B63" s="100"/>
      <c r="C63" s="20">
        <f t="shared" si="0"/>
        <v>171693555</v>
      </c>
      <c r="D63" s="20">
        <v>121674000</v>
      </c>
      <c r="E63" s="20">
        <v>50019555</v>
      </c>
    </row>
    <row r="64" spans="1:5" s="19" customFormat="1" ht="12" customHeight="1">
      <c r="A64" s="100" t="s">
        <v>54</v>
      </c>
      <c r="B64" s="100"/>
      <c r="C64" s="20">
        <f t="shared" si="0"/>
        <v>1901025615</v>
      </c>
      <c r="D64" s="20">
        <v>1387987500</v>
      </c>
      <c r="E64" s="20">
        <v>513038115</v>
      </c>
    </row>
    <row r="65" spans="1:5" s="19" customFormat="1" ht="12" customHeight="1">
      <c r="A65" s="100" t="s">
        <v>55</v>
      </c>
      <c r="B65" s="100"/>
      <c r="C65" s="20">
        <f t="shared" si="0"/>
        <v>31418389</v>
      </c>
      <c r="D65" s="20">
        <v>24867000</v>
      </c>
      <c r="E65" s="20">
        <v>6551389</v>
      </c>
    </row>
    <row r="66" spans="1:5" s="19" customFormat="1" ht="12" customHeight="1">
      <c r="A66" s="100" t="s">
        <v>56</v>
      </c>
      <c r="B66" s="100"/>
      <c r="C66" s="20">
        <f t="shared" si="0"/>
        <v>528204157</v>
      </c>
      <c r="D66" s="20">
        <v>370300000</v>
      </c>
      <c r="E66" s="20">
        <v>157904157</v>
      </c>
    </row>
    <row r="67" spans="1:5" s="19" customFormat="1" ht="12" customHeight="1">
      <c r="A67" s="100" t="s">
        <v>57</v>
      </c>
      <c r="B67" s="100"/>
      <c r="C67" s="20">
        <f t="shared" si="0"/>
        <v>334141613</v>
      </c>
      <c r="D67" s="20">
        <v>214043000</v>
      </c>
      <c r="E67" s="20">
        <v>120098613</v>
      </c>
    </row>
    <row r="68" spans="1:5" s="19" customFormat="1" ht="12" customHeight="1">
      <c r="A68" s="100" t="s">
        <v>58</v>
      </c>
      <c r="B68" s="100"/>
      <c r="C68" s="20">
        <f t="shared" si="0"/>
        <v>336425166</v>
      </c>
      <c r="D68" s="20">
        <v>222424000</v>
      </c>
      <c r="E68" s="20">
        <v>114001166</v>
      </c>
    </row>
    <row r="69" spans="1:5" s="19" customFormat="1" ht="12" customHeight="1">
      <c r="A69" s="100" t="s">
        <v>59</v>
      </c>
      <c r="B69" s="100"/>
      <c r="C69" s="20">
        <f t="shared" si="0"/>
        <v>754033535</v>
      </c>
      <c r="D69" s="20">
        <v>500845000</v>
      </c>
      <c r="E69" s="20">
        <v>253188535</v>
      </c>
    </row>
    <row r="70" spans="1:5" s="19" customFormat="1" ht="12" customHeight="1">
      <c r="A70" s="101" t="s">
        <v>60</v>
      </c>
      <c r="B70" s="101"/>
      <c r="C70" s="26">
        <f t="shared" si="0"/>
        <v>334704545</v>
      </c>
      <c r="D70" s="26">
        <v>229443000</v>
      </c>
      <c r="E70" s="26">
        <v>105261545</v>
      </c>
    </row>
    <row r="71" spans="1:5" s="19" customFormat="1" ht="12" customHeight="1">
      <c r="A71" s="23"/>
      <c r="B71" s="23"/>
      <c r="C71" s="23"/>
      <c r="D71" s="23"/>
      <c r="E71" s="23"/>
    </row>
    <row r="72" spans="1:5" s="19" customFormat="1" ht="12" customHeight="1">
      <c r="A72" s="93" t="s">
        <v>61</v>
      </c>
      <c r="B72" s="93"/>
      <c r="C72" s="18">
        <f>SUM(C73:C132)</f>
        <v>24297643584</v>
      </c>
      <c r="D72" s="18">
        <f>SUM(D73:D132)</f>
        <v>16452390000</v>
      </c>
      <c r="E72" s="18">
        <f>SUM(E73:E132)</f>
        <v>7845253584</v>
      </c>
    </row>
    <row r="73" spans="1:5" s="19" customFormat="1" ht="12" customHeight="1">
      <c r="A73" s="100" t="s">
        <v>62</v>
      </c>
      <c r="B73" s="100"/>
      <c r="C73" s="20">
        <f>SUM(D73:E73)</f>
        <v>606004397</v>
      </c>
      <c r="D73" s="20">
        <v>385520000</v>
      </c>
      <c r="E73" s="20">
        <v>220484397</v>
      </c>
    </row>
    <row r="74" spans="1:5" s="19" customFormat="1" ht="12" customHeight="1">
      <c r="A74" s="100" t="s">
        <v>63</v>
      </c>
      <c r="B74" s="100"/>
      <c r="C74" s="20">
        <f aca="true" t="shared" si="1" ref="C74:C132">SUM(D74:E74)</f>
        <v>154068889</v>
      </c>
      <c r="D74" s="20">
        <v>120309000</v>
      </c>
      <c r="E74" s="20">
        <v>33759889</v>
      </c>
    </row>
    <row r="75" spans="1:5" s="19" customFormat="1" ht="12" customHeight="1">
      <c r="A75" s="100" t="s">
        <v>64</v>
      </c>
      <c r="B75" s="100"/>
      <c r="C75" s="20">
        <f t="shared" si="1"/>
        <v>38465513</v>
      </c>
      <c r="D75" s="20">
        <v>28660000</v>
      </c>
      <c r="E75" s="20">
        <v>9805513</v>
      </c>
    </row>
    <row r="76" spans="1:5" s="19" customFormat="1" ht="12" customHeight="1">
      <c r="A76" s="100" t="s">
        <v>65</v>
      </c>
      <c r="B76" s="100"/>
      <c r="C76" s="20">
        <f t="shared" si="1"/>
        <v>108661748</v>
      </c>
      <c r="D76" s="20">
        <v>83027000</v>
      </c>
      <c r="E76" s="20">
        <v>25634748</v>
      </c>
    </row>
    <row r="77" spans="1:5" s="19" customFormat="1" ht="12" customHeight="1">
      <c r="A77" s="100" t="s">
        <v>66</v>
      </c>
      <c r="B77" s="100"/>
      <c r="C77" s="20">
        <f t="shared" si="1"/>
        <v>50499984</v>
      </c>
      <c r="D77" s="20">
        <v>39013000</v>
      </c>
      <c r="E77" s="20">
        <v>11486984</v>
      </c>
    </row>
    <row r="78" spans="1:5" s="19" customFormat="1" ht="12" customHeight="1">
      <c r="A78" s="100" t="s">
        <v>67</v>
      </c>
      <c r="B78" s="100"/>
      <c r="C78" s="20">
        <f t="shared" si="1"/>
        <v>251197066</v>
      </c>
      <c r="D78" s="20">
        <v>166614000</v>
      </c>
      <c r="E78" s="20">
        <v>84583066</v>
      </c>
    </row>
    <row r="79" spans="1:5" s="19" customFormat="1" ht="12" customHeight="1">
      <c r="A79" s="100" t="s">
        <v>68</v>
      </c>
      <c r="B79" s="100"/>
      <c r="C79" s="20">
        <f t="shared" si="1"/>
        <v>68733669</v>
      </c>
      <c r="D79" s="20">
        <v>56559000</v>
      </c>
      <c r="E79" s="20">
        <v>12174669</v>
      </c>
    </row>
    <row r="80" spans="1:5" s="19" customFormat="1" ht="12" customHeight="1">
      <c r="A80" s="100" t="s">
        <v>69</v>
      </c>
      <c r="B80" s="100"/>
      <c r="C80" s="20">
        <f t="shared" si="1"/>
        <v>547658307</v>
      </c>
      <c r="D80" s="20">
        <v>365286000</v>
      </c>
      <c r="E80" s="20">
        <v>182372307</v>
      </c>
    </row>
    <row r="81" spans="1:5" s="19" customFormat="1" ht="12" customHeight="1">
      <c r="A81" s="100" t="s">
        <v>71</v>
      </c>
      <c r="B81" s="100"/>
      <c r="C81" s="20">
        <f t="shared" si="1"/>
        <v>177600853</v>
      </c>
      <c r="D81" s="20">
        <v>115925000</v>
      </c>
      <c r="E81" s="20">
        <v>61675853</v>
      </c>
    </row>
    <row r="82" spans="1:5" s="19" customFormat="1" ht="12" customHeight="1">
      <c r="A82" s="100" t="s">
        <v>72</v>
      </c>
      <c r="B82" s="100"/>
      <c r="C82" s="20">
        <f t="shared" si="1"/>
        <v>15666369</v>
      </c>
      <c r="D82" s="20">
        <v>11676000</v>
      </c>
      <c r="E82" s="20">
        <v>3990369</v>
      </c>
    </row>
    <row r="83" spans="1:5" s="19" customFormat="1" ht="12" customHeight="1">
      <c r="A83" s="100" t="s">
        <v>73</v>
      </c>
      <c r="B83" s="100"/>
      <c r="C83" s="20">
        <f t="shared" si="1"/>
        <v>103938283</v>
      </c>
      <c r="D83" s="20">
        <v>77368000</v>
      </c>
      <c r="E83" s="20">
        <v>26570283</v>
      </c>
    </row>
    <row r="84" spans="1:5" s="19" customFormat="1" ht="12" customHeight="1">
      <c r="A84" s="100" t="s">
        <v>74</v>
      </c>
      <c r="B84" s="100"/>
      <c r="C84" s="20">
        <f t="shared" si="1"/>
        <v>123662520</v>
      </c>
      <c r="D84" s="20">
        <v>84941000</v>
      </c>
      <c r="E84" s="20">
        <v>38721520</v>
      </c>
    </row>
    <row r="85" spans="1:5" s="19" customFormat="1" ht="12" customHeight="1">
      <c r="A85" s="100" t="s">
        <v>75</v>
      </c>
      <c r="B85" s="100"/>
      <c r="C85" s="20">
        <f t="shared" si="1"/>
        <v>212179927</v>
      </c>
      <c r="D85" s="20">
        <v>143815000</v>
      </c>
      <c r="E85" s="20">
        <v>68364927</v>
      </c>
    </row>
    <row r="86" spans="1:5" s="19" customFormat="1" ht="12" customHeight="1">
      <c r="A86" s="100" t="s">
        <v>76</v>
      </c>
      <c r="B86" s="100"/>
      <c r="C86" s="20">
        <f t="shared" si="1"/>
        <v>332968799</v>
      </c>
      <c r="D86" s="20">
        <v>196412000</v>
      </c>
      <c r="E86" s="20">
        <v>136556799</v>
      </c>
    </row>
    <row r="87" spans="1:5" s="19" customFormat="1" ht="12" customHeight="1">
      <c r="A87" s="100" t="s">
        <v>78</v>
      </c>
      <c r="B87" s="100"/>
      <c r="C87" s="20">
        <f t="shared" si="1"/>
        <v>244293904</v>
      </c>
      <c r="D87" s="20">
        <v>153429000</v>
      </c>
      <c r="E87" s="20">
        <v>90864904</v>
      </c>
    </row>
    <row r="88" spans="1:5" s="19" customFormat="1" ht="12" customHeight="1">
      <c r="A88" s="100" t="s">
        <v>79</v>
      </c>
      <c r="B88" s="100"/>
      <c r="C88" s="20">
        <f t="shared" si="1"/>
        <v>698495220</v>
      </c>
      <c r="D88" s="20">
        <v>489481000</v>
      </c>
      <c r="E88" s="20">
        <v>209014220</v>
      </c>
    </row>
    <row r="89" spans="1:5" s="19" customFormat="1" ht="12" customHeight="1">
      <c r="A89" s="100" t="s">
        <v>80</v>
      </c>
      <c r="B89" s="100"/>
      <c r="C89" s="20">
        <f t="shared" si="1"/>
        <v>32997077</v>
      </c>
      <c r="D89" s="20">
        <v>19493000</v>
      </c>
      <c r="E89" s="20">
        <v>13504077</v>
      </c>
    </row>
    <row r="90" spans="1:5" s="19" customFormat="1" ht="12" customHeight="1">
      <c r="A90" s="100" t="s">
        <v>81</v>
      </c>
      <c r="B90" s="100"/>
      <c r="C90" s="20">
        <f t="shared" si="1"/>
        <v>142051755</v>
      </c>
      <c r="D90" s="20">
        <v>93086000</v>
      </c>
      <c r="E90" s="20">
        <v>48965755</v>
      </c>
    </row>
    <row r="91" spans="1:5" s="19" customFormat="1" ht="12" customHeight="1">
      <c r="A91" s="100" t="s">
        <v>82</v>
      </c>
      <c r="B91" s="100"/>
      <c r="C91" s="20">
        <f t="shared" si="1"/>
        <v>575455086</v>
      </c>
      <c r="D91" s="20">
        <v>353321000</v>
      </c>
      <c r="E91" s="20">
        <v>222134086</v>
      </c>
    </row>
    <row r="92" spans="1:5" s="19" customFormat="1" ht="12" customHeight="1">
      <c r="A92" s="100" t="s">
        <v>83</v>
      </c>
      <c r="B92" s="100"/>
      <c r="C92" s="20">
        <f t="shared" si="1"/>
        <v>9125816</v>
      </c>
      <c r="D92" s="20">
        <v>6890000</v>
      </c>
      <c r="E92" s="20">
        <v>2235816</v>
      </c>
    </row>
    <row r="93" spans="1:5" s="19" customFormat="1" ht="12" customHeight="1">
      <c r="A93" s="100" t="s">
        <v>84</v>
      </c>
      <c r="B93" s="100"/>
      <c r="C93" s="20">
        <f t="shared" si="1"/>
        <v>15573695</v>
      </c>
      <c r="D93" s="20">
        <v>11751000</v>
      </c>
      <c r="E93" s="20">
        <v>3822695</v>
      </c>
    </row>
    <row r="94" spans="1:5" s="19" customFormat="1" ht="12" customHeight="1">
      <c r="A94" s="100" t="s">
        <v>85</v>
      </c>
      <c r="B94" s="100"/>
      <c r="C94" s="20">
        <f t="shared" si="1"/>
        <v>1003254648</v>
      </c>
      <c r="D94" s="20">
        <v>591205000</v>
      </c>
      <c r="E94" s="20">
        <v>412049648</v>
      </c>
    </row>
    <row r="95" spans="1:5" s="19" customFormat="1" ht="12" customHeight="1">
      <c r="A95" s="100" t="s">
        <v>86</v>
      </c>
      <c r="B95" s="100"/>
      <c r="C95" s="20">
        <f t="shared" si="1"/>
        <v>340874123</v>
      </c>
      <c r="D95" s="20">
        <v>207971000</v>
      </c>
      <c r="E95" s="20">
        <v>132903123</v>
      </c>
    </row>
    <row r="96" spans="1:5" s="19" customFormat="1" ht="12" customHeight="1">
      <c r="A96" s="100" t="s">
        <v>87</v>
      </c>
      <c r="B96" s="100"/>
      <c r="C96" s="20">
        <f t="shared" si="1"/>
        <v>130012406</v>
      </c>
      <c r="D96" s="20">
        <v>101973000</v>
      </c>
      <c r="E96" s="20">
        <v>28039406</v>
      </c>
    </row>
    <row r="97" spans="1:5" s="19" customFormat="1" ht="12" customHeight="1">
      <c r="A97" s="100" t="s">
        <v>88</v>
      </c>
      <c r="B97" s="100"/>
      <c r="C97" s="20">
        <f t="shared" si="1"/>
        <v>201881864</v>
      </c>
      <c r="D97" s="20">
        <v>116347000</v>
      </c>
      <c r="E97" s="20">
        <v>85534864</v>
      </c>
    </row>
    <row r="98" spans="1:5" s="19" customFormat="1" ht="12" customHeight="1">
      <c r="A98" s="100" t="s">
        <v>89</v>
      </c>
      <c r="B98" s="100"/>
      <c r="C98" s="20">
        <f t="shared" si="1"/>
        <v>54860913</v>
      </c>
      <c r="D98" s="20">
        <v>43853000</v>
      </c>
      <c r="E98" s="20">
        <v>11007913</v>
      </c>
    </row>
    <row r="99" spans="1:5" s="19" customFormat="1" ht="12" customHeight="1">
      <c r="A99" s="100" t="s">
        <v>90</v>
      </c>
      <c r="B99" s="100"/>
      <c r="C99" s="20">
        <f t="shared" si="1"/>
        <v>149448266</v>
      </c>
      <c r="D99" s="20">
        <v>115591000</v>
      </c>
      <c r="E99" s="20">
        <v>33857266</v>
      </c>
    </row>
    <row r="100" spans="1:5" s="19" customFormat="1" ht="12" customHeight="1">
      <c r="A100" s="100" t="s">
        <v>91</v>
      </c>
      <c r="B100" s="100"/>
      <c r="C100" s="20">
        <f t="shared" si="1"/>
        <v>176515085</v>
      </c>
      <c r="D100" s="20">
        <v>122831000</v>
      </c>
      <c r="E100" s="20">
        <v>53684085</v>
      </c>
    </row>
    <row r="101" spans="1:5" s="19" customFormat="1" ht="12" customHeight="1">
      <c r="A101" s="100" t="s">
        <v>92</v>
      </c>
      <c r="B101" s="100"/>
      <c r="C101" s="20">
        <f t="shared" si="1"/>
        <v>239292706</v>
      </c>
      <c r="D101" s="20">
        <v>160974000</v>
      </c>
      <c r="E101" s="20">
        <v>78318706</v>
      </c>
    </row>
    <row r="102" spans="1:5" s="19" customFormat="1" ht="12" customHeight="1">
      <c r="A102" s="100" t="s">
        <v>93</v>
      </c>
      <c r="B102" s="100"/>
      <c r="C102" s="20">
        <f t="shared" si="1"/>
        <v>10568683085</v>
      </c>
      <c r="D102" s="20">
        <v>7200143000</v>
      </c>
      <c r="E102" s="20">
        <v>3368540085</v>
      </c>
    </row>
    <row r="103" spans="1:5" s="19" customFormat="1" ht="12" customHeight="1">
      <c r="A103" s="100" t="s">
        <v>94</v>
      </c>
      <c r="B103" s="100"/>
      <c r="C103" s="20">
        <f t="shared" si="1"/>
        <v>270272059</v>
      </c>
      <c r="D103" s="20">
        <v>143658000</v>
      </c>
      <c r="E103" s="20">
        <v>126614059</v>
      </c>
    </row>
    <row r="104" spans="1:5" s="19" customFormat="1" ht="12" customHeight="1">
      <c r="A104" s="100" t="s">
        <v>95</v>
      </c>
      <c r="B104" s="100"/>
      <c r="C104" s="20">
        <f t="shared" si="1"/>
        <v>521046076</v>
      </c>
      <c r="D104" s="20">
        <v>394365000</v>
      </c>
      <c r="E104" s="20">
        <v>126681076</v>
      </c>
    </row>
    <row r="105" spans="1:5" s="19" customFormat="1" ht="12" customHeight="1">
      <c r="A105" s="100" t="s">
        <v>96</v>
      </c>
      <c r="B105" s="100"/>
      <c r="C105" s="20">
        <f t="shared" si="1"/>
        <v>98333367</v>
      </c>
      <c r="D105" s="20">
        <v>65657000</v>
      </c>
      <c r="E105" s="20">
        <v>32676367</v>
      </c>
    </row>
    <row r="106" spans="1:5" s="19" customFormat="1" ht="12" customHeight="1">
      <c r="A106" s="100" t="s">
        <v>97</v>
      </c>
      <c r="B106" s="100"/>
      <c r="C106" s="20">
        <f t="shared" si="1"/>
        <v>617948659</v>
      </c>
      <c r="D106" s="20">
        <v>484014000</v>
      </c>
      <c r="E106" s="20">
        <v>133934659</v>
      </c>
    </row>
    <row r="107" spans="1:5" s="19" customFormat="1" ht="12" customHeight="1">
      <c r="A107" s="100" t="s">
        <v>98</v>
      </c>
      <c r="B107" s="100"/>
      <c r="C107" s="20">
        <f t="shared" si="1"/>
        <v>166637862</v>
      </c>
      <c r="D107" s="20">
        <v>113521000</v>
      </c>
      <c r="E107" s="20">
        <v>53116862</v>
      </c>
    </row>
    <row r="108" spans="1:5" s="19" customFormat="1" ht="12" customHeight="1">
      <c r="A108" s="100" t="s">
        <v>99</v>
      </c>
      <c r="B108" s="100"/>
      <c r="C108" s="20">
        <f t="shared" si="1"/>
        <v>215122071</v>
      </c>
      <c r="D108" s="20">
        <v>153122000</v>
      </c>
      <c r="E108" s="20">
        <v>62000071</v>
      </c>
    </row>
    <row r="109" spans="1:5" s="19" customFormat="1" ht="12" customHeight="1">
      <c r="A109" s="100" t="s">
        <v>100</v>
      </c>
      <c r="B109" s="100"/>
      <c r="C109" s="20">
        <f t="shared" si="1"/>
        <v>269997048</v>
      </c>
      <c r="D109" s="20">
        <v>185152000</v>
      </c>
      <c r="E109" s="20">
        <v>84845048</v>
      </c>
    </row>
    <row r="110" spans="1:5" s="19" customFormat="1" ht="12" customHeight="1">
      <c r="A110" s="100" t="s">
        <v>101</v>
      </c>
      <c r="B110" s="100"/>
      <c r="C110" s="20">
        <f t="shared" si="1"/>
        <v>27709950</v>
      </c>
      <c r="D110" s="20">
        <v>23870000</v>
      </c>
      <c r="E110" s="20">
        <v>3839950</v>
      </c>
    </row>
    <row r="111" spans="1:5" s="19" customFormat="1" ht="12" customHeight="1">
      <c r="A111" s="100" t="s">
        <v>282</v>
      </c>
      <c r="B111" s="100"/>
      <c r="C111" s="20">
        <f t="shared" si="1"/>
        <v>496611930</v>
      </c>
      <c r="D111" s="20">
        <v>349150000</v>
      </c>
      <c r="E111" s="20">
        <v>147461930</v>
      </c>
    </row>
    <row r="112" spans="1:5" s="19" customFormat="1" ht="12" customHeight="1">
      <c r="A112" s="100" t="s">
        <v>102</v>
      </c>
      <c r="B112" s="100"/>
      <c r="C112" s="20">
        <f t="shared" si="1"/>
        <v>121589806</v>
      </c>
      <c r="D112" s="20">
        <v>84108000</v>
      </c>
      <c r="E112" s="20">
        <v>37481806</v>
      </c>
    </row>
    <row r="113" spans="1:5" s="19" customFormat="1" ht="12" customHeight="1">
      <c r="A113" s="100" t="s">
        <v>103</v>
      </c>
      <c r="B113" s="100"/>
      <c r="C113" s="20">
        <f t="shared" si="1"/>
        <v>256427318</v>
      </c>
      <c r="D113" s="20">
        <v>160552000</v>
      </c>
      <c r="E113" s="20">
        <v>95875318</v>
      </c>
    </row>
    <row r="114" spans="1:5" s="19" customFormat="1" ht="12" customHeight="1">
      <c r="A114" s="100" t="s">
        <v>104</v>
      </c>
      <c r="B114" s="100"/>
      <c r="C114" s="20">
        <f t="shared" si="1"/>
        <v>197201717</v>
      </c>
      <c r="D114" s="20">
        <v>106839000</v>
      </c>
      <c r="E114" s="20">
        <v>90362717</v>
      </c>
    </row>
    <row r="115" spans="1:5" s="19" customFormat="1" ht="12" customHeight="1">
      <c r="A115" s="100" t="s">
        <v>105</v>
      </c>
      <c r="B115" s="100"/>
      <c r="C115" s="20">
        <f t="shared" si="1"/>
        <v>45042643</v>
      </c>
      <c r="D115" s="20">
        <v>31793000</v>
      </c>
      <c r="E115" s="20">
        <v>13249643</v>
      </c>
    </row>
    <row r="116" spans="1:5" s="19" customFormat="1" ht="12" customHeight="1">
      <c r="A116" s="100" t="s">
        <v>106</v>
      </c>
      <c r="B116" s="100"/>
      <c r="C116" s="20">
        <f t="shared" si="1"/>
        <v>100722141</v>
      </c>
      <c r="D116" s="20">
        <v>81121000</v>
      </c>
      <c r="E116" s="20">
        <v>19601141</v>
      </c>
    </row>
    <row r="117" spans="1:5" s="19" customFormat="1" ht="12" customHeight="1">
      <c r="A117" s="100" t="s">
        <v>107</v>
      </c>
      <c r="B117" s="100"/>
      <c r="C117" s="20">
        <f t="shared" si="1"/>
        <v>200215200</v>
      </c>
      <c r="D117" s="20">
        <v>125917000</v>
      </c>
      <c r="E117" s="20">
        <v>74298200</v>
      </c>
    </row>
    <row r="118" spans="1:5" s="19" customFormat="1" ht="12" customHeight="1">
      <c r="A118" s="100" t="s">
        <v>108</v>
      </c>
      <c r="B118" s="100"/>
      <c r="C118" s="20">
        <f t="shared" si="1"/>
        <v>592741100</v>
      </c>
      <c r="D118" s="20">
        <v>451469000</v>
      </c>
      <c r="E118" s="20">
        <v>141272100</v>
      </c>
    </row>
    <row r="119" spans="1:5" s="19" customFormat="1" ht="12" customHeight="1">
      <c r="A119" s="100" t="s">
        <v>109</v>
      </c>
      <c r="B119" s="100"/>
      <c r="C119" s="20">
        <f t="shared" si="1"/>
        <v>200018215</v>
      </c>
      <c r="D119" s="20">
        <v>135957000</v>
      </c>
      <c r="E119" s="20">
        <v>64061215</v>
      </c>
    </row>
    <row r="120" spans="1:5" s="19" customFormat="1" ht="12" customHeight="1">
      <c r="A120" s="100" t="s">
        <v>110</v>
      </c>
      <c r="B120" s="100"/>
      <c r="C120" s="20">
        <f t="shared" si="1"/>
        <v>108799899</v>
      </c>
      <c r="D120" s="20">
        <v>81220000</v>
      </c>
      <c r="E120" s="20">
        <v>27579899</v>
      </c>
    </row>
    <row r="121" spans="1:5" s="19" customFormat="1" ht="12" customHeight="1">
      <c r="A121" s="100" t="s">
        <v>111</v>
      </c>
      <c r="B121" s="100"/>
      <c r="C121" s="20">
        <f t="shared" si="1"/>
        <v>325215040</v>
      </c>
      <c r="D121" s="20">
        <v>207808000</v>
      </c>
      <c r="E121" s="20">
        <v>117407040</v>
      </c>
    </row>
    <row r="122" spans="1:5" s="19" customFormat="1" ht="12" customHeight="1">
      <c r="A122" s="100" t="s">
        <v>112</v>
      </c>
      <c r="B122" s="100"/>
      <c r="C122" s="20">
        <f t="shared" si="1"/>
        <v>191174451</v>
      </c>
      <c r="D122" s="20">
        <v>124114000</v>
      </c>
      <c r="E122" s="20">
        <v>67060451</v>
      </c>
    </row>
    <row r="123" spans="1:5" s="19" customFormat="1" ht="12" customHeight="1">
      <c r="A123" s="100" t="s">
        <v>114</v>
      </c>
      <c r="B123" s="100"/>
      <c r="C123" s="20">
        <f t="shared" si="1"/>
        <v>119113985</v>
      </c>
      <c r="D123" s="20">
        <v>77488000</v>
      </c>
      <c r="E123" s="20">
        <v>41625985</v>
      </c>
    </row>
    <row r="124" spans="1:5" s="19" customFormat="1" ht="12" customHeight="1">
      <c r="A124" s="100" t="s">
        <v>115</v>
      </c>
      <c r="B124" s="100"/>
      <c r="C124" s="20">
        <f t="shared" si="1"/>
        <v>269966866</v>
      </c>
      <c r="D124" s="20">
        <v>174668000</v>
      </c>
      <c r="E124" s="20">
        <v>95298866</v>
      </c>
    </row>
    <row r="125" spans="1:5" s="19" customFormat="1" ht="12" customHeight="1">
      <c r="A125" s="100" t="s">
        <v>116</v>
      </c>
      <c r="B125" s="100"/>
      <c r="C125" s="20">
        <f t="shared" si="1"/>
        <v>86331314</v>
      </c>
      <c r="D125" s="20">
        <v>64861000</v>
      </c>
      <c r="E125" s="20">
        <v>21470314</v>
      </c>
    </row>
    <row r="126" spans="1:5" s="19" customFormat="1" ht="12" customHeight="1">
      <c r="A126" s="100" t="s">
        <v>118</v>
      </c>
      <c r="B126" s="100"/>
      <c r="C126" s="20">
        <f t="shared" si="1"/>
        <v>198891190</v>
      </c>
      <c r="D126" s="20">
        <v>133410000</v>
      </c>
      <c r="E126" s="20">
        <v>65481190</v>
      </c>
    </row>
    <row r="127" spans="1:5" s="19" customFormat="1" ht="12" customHeight="1">
      <c r="A127" s="100" t="s">
        <v>119</v>
      </c>
      <c r="B127" s="100"/>
      <c r="C127" s="20">
        <f t="shared" si="1"/>
        <v>301904732</v>
      </c>
      <c r="D127" s="20">
        <v>201793000</v>
      </c>
      <c r="E127" s="20">
        <v>100111732</v>
      </c>
    </row>
    <row r="128" spans="1:5" s="19" customFormat="1" ht="12" customHeight="1">
      <c r="A128" s="100" t="s">
        <v>120</v>
      </c>
      <c r="B128" s="100"/>
      <c r="C128" s="20">
        <f t="shared" si="1"/>
        <v>376957392</v>
      </c>
      <c r="D128" s="20">
        <v>267874000</v>
      </c>
      <c r="E128" s="20">
        <v>109083392</v>
      </c>
    </row>
    <row r="129" spans="1:5" s="19" customFormat="1" ht="12" customHeight="1">
      <c r="A129" s="100" t="s">
        <v>121</v>
      </c>
      <c r="B129" s="100"/>
      <c r="C129" s="20">
        <f t="shared" si="1"/>
        <v>62671584</v>
      </c>
      <c r="D129" s="20">
        <v>51601000</v>
      </c>
      <c r="E129" s="20">
        <v>11070584</v>
      </c>
    </row>
    <row r="130" spans="1:5" s="19" customFormat="1" ht="12" customHeight="1">
      <c r="A130" s="100" t="s">
        <v>122</v>
      </c>
      <c r="B130" s="100"/>
      <c r="C130" s="20">
        <f t="shared" si="1"/>
        <v>90845305</v>
      </c>
      <c r="D130" s="20">
        <v>59460000</v>
      </c>
      <c r="E130" s="20">
        <v>31385305</v>
      </c>
    </row>
    <row r="131" spans="1:5" s="19" customFormat="1" ht="12" customHeight="1">
      <c r="A131" s="100" t="s">
        <v>123</v>
      </c>
      <c r="B131" s="100"/>
      <c r="C131" s="20">
        <f t="shared" si="1"/>
        <v>248690867</v>
      </c>
      <c r="D131" s="20">
        <v>160818000</v>
      </c>
      <c r="E131" s="20">
        <v>87872867</v>
      </c>
    </row>
    <row r="132" spans="1:5" s="19" customFormat="1" ht="12" customHeight="1">
      <c r="A132" s="105" t="s">
        <v>124</v>
      </c>
      <c r="B132" s="105"/>
      <c r="C132" s="26">
        <f t="shared" si="1"/>
        <v>145321824</v>
      </c>
      <c r="D132" s="26">
        <v>93546000</v>
      </c>
      <c r="E132" s="26">
        <v>51775824</v>
      </c>
    </row>
    <row r="133" spans="1:5" s="19" customFormat="1" ht="12" customHeight="1">
      <c r="A133" s="23"/>
      <c r="B133" s="23"/>
      <c r="C133" s="23"/>
      <c r="D133" s="23"/>
      <c r="E133" s="23"/>
    </row>
    <row r="134" spans="1:5" s="19" customFormat="1" ht="12" customHeight="1">
      <c r="A134" s="93" t="s">
        <v>125</v>
      </c>
      <c r="B134" s="93"/>
      <c r="C134" s="18">
        <f>SUM(C135:C163)</f>
        <v>10857589043</v>
      </c>
      <c r="D134" s="18">
        <f>SUM(D135:D163)</f>
        <v>6684983167</v>
      </c>
      <c r="E134" s="18">
        <f>SUM(E135:E163)</f>
        <v>4172605876</v>
      </c>
    </row>
    <row r="135" spans="1:5" s="19" customFormat="1" ht="12" customHeight="1">
      <c r="A135" s="100" t="s">
        <v>126</v>
      </c>
      <c r="B135" s="100"/>
      <c r="C135" s="20">
        <f>SUM(D135:E135)</f>
        <v>1570992084</v>
      </c>
      <c r="D135" s="20">
        <v>826272000</v>
      </c>
      <c r="E135" s="20">
        <v>744720084</v>
      </c>
    </row>
    <row r="136" spans="1:5" s="19" customFormat="1" ht="12" customHeight="1">
      <c r="A136" s="100" t="s">
        <v>127</v>
      </c>
      <c r="B136" s="100"/>
      <c r="C136" s="20">
        <f aca="true" t="shared" si="2" ref="C136:C163">SUM(D136:E136)</f>
        <v>29814452</v>
      </c>
      <c r="D136" s="20">
        <v>22936001</v>
      </c>
      <c r="E136" s="20">
        <v>6878451</v>
      </c>
    </row>
    <row r="137" spans="1:5" s="19" customFormat="1" ht="12" customHeight="1">
      <c r="A137" s="100" t="s">
        <v>128</v>
      </c>
      <c r="B137" s="100"/>
      <c r="C137" s="20">
        <f t="shared" si="2"/>
        <v>153114675</v>
      </c>
      <c r="D137" s="20">
        <v>84026000</v>
      </c>
      <c r="E137" s="20">
        <v>69088675</v>
      </c>
    </row>
    <row r="138" spans="1:5" s="19" customFormat="1" ht="12" customHeight="1">
      <c r="A138" s="100" t="s">
        <v>129</v>
      </c>
      <c r="B138" s="100"/>
      <c r="C138" s="20">
        <f t="shared" si="2"/>
        <v>578000124</v>
      </c>
      <c r="D138" s="20">
        <v>368117001</v>
      </c>
      <c r="E138" s="20">
        <v>209883123</v>
      </c>
    </row>
    <row r="139" spans="1:5" s="19" customFormat="1" ht="12" customHeight="1">
      <c r="A139" s="100" t="s">
        <v>131</v>
      </c>
      <c r="B139" s="100"/>
      <c r="C139" s="20">
        <f t="shared" si="2"/>
        <v>84297101</v>
      </c>
      <c r="D139" s="20">
        <v>51635000</v>
      </c>
      <c r="E139" s="20">
        <v>32662101</v>
      </c>
    </row>
    <row r="140" spans="1:5" s="19" customFormat="1" ht="12" customHeight="1">
      <c r="A140" s="100" t="s">
        <v>132</v>
      </c>
      <c r="B140" s="100"/>
      <c r="C140" s="20">
        <f t="shared" si="2"/>
        <v>155250716</v>
      </c>
      <c r="D140" s="20">
        <v>124855740</v>
      </c>
      <c r="E140" s="20">
        <v>30394976</v>
      </c>
    </row>
    <row r="141" spans="1:5" s="19" customFormat="1" ht="12" customHeight="1">
      <c r="A141" s="100" t="s">
        <v>134</v>
      </c>
      <c r="B141" s="100"/>
      <c r="C141" s="20">
        <f t="shared" si="2"/>
        <v>5063848</v>
      </c>
      <c r="D141" s="20">
        <v>3425000</v>
      </c>
      <c r="E141" s="20">
        <v>1638848</v>
      </c>
    </row>
    <row r="142" spans="1:5" s="19" customFormat="1" ht="12" customHeight="1">
      <c r="A142" s="100" t="s">
        <v>135</v>
      </c>
      <c r="B142" s="100"/>
      <c r="C142" s="20">
        <f t="shared" si="2"/>
        <v>363435735</v>
      </c>
      <c r="D142" s="20">
        <v>236469000</v>
      </c>
      <c r="E142" s="20">
        <v>126966735</v>
      </c>
    </row>
    <row r="143" spans="1:5" s="19" customFormat="1" ht="12" customHeight="1">
      <c r="A143" s="100" t="s">
        <v>136</v>
      </c>
      <c r="B143" s="100"/>
      <c r="C143" s="20">
        <f t="shared" si="2"/>
        <v>18922686</v>
      </c>
      <c r="D143" s="20">
        <v>14161000</v>
      </c>
      <c r="E143" s="20">
        <v>4761686</v>
      </c>
    </row>
    <row r="144" spans="1:5" s="55" customFormat="1" ht="12" customHeight="1">
      <c r="A144" s="112" t="s">
        <v>283</v>
      </c>
      <c r="B144" s="112"/>
      <c r="C144" s="20">
        <f t="shared" si="2"/>
        <v>1078423598</v>
      </c>
      <c r="D144" s="31">
        <v>701887999</v>
      </c>
      <c r="E144" s="31">
        <v>376535599</v>
      </c>
    </row>
    <row r="145" spans="1:5" s="19" customFormat="1" ht="12" customHeight="1">
      <c r="A145" s="100" t="s">
        <v>138</v>
      </c>
      <c r="B145" s="100"/>
      <c r="C145" s="20">
        <f t="shared" si="2"/>
        <v>564645522</v>
      </c>
      <c r="D145" s="20">
        <v>336889001</v>
      </c>
      <c r="E145" s="20">
        <v>227756521</v>
      </c>
    </row>
    <row r="146" spans="1:5" s="19" customFormat="1" ht="12" customHeight="1">
      <c r="A146" s="100" t="s">
        <v>139</v>
      </c>
      <c r="B146" s="100"/>
      <c r="C146" s="20">
        <f t="shared" si="2"/>
        <v>7073348</v>
      </c>
      <c r="D146" s="20">
        <v>5155000</v>
      </c>
      <c r="E146" s="20">
        <v>1918348</v>
      </c>
    </row>
    <row r="147" spans="1:5" s="19" customFormat="1" ht="12" customHeight="1">
      <c r="A147" s="100" t="s">
        <v>141</v>
      </c>
      <c r="B147" s="100"/>
      <c r="C147" s="20">
        <f t="shared" si="2"/>
        <v>46012591</v>
      </c>
      <c r="D147" s="20">
        <v>34051000</v>
      </c>
      <c r="E147" s="20">
        <v>11961591</v>
      </c>
    </row>
    <row r="148" spans="1:5" s="19" customFormat="1" ht="12" customHeight="1">
      <c r="A148" s="100" t="s">
        <v>142</v>
      </c>
      <c r="B148" s="100"/>
      <c r="C148" s="20">
        <f t="shared" si="2"/>
        <v>185608021</v>
      </c>
      <c r="D148" s="20">
        <v>131225001</v>
      </c>
      <c r="E148" s="20">
        <v>54383020</v>
      </c>
    </row>
    <row r="149" spans="1:5" s="19" customFormat="1" ht="12" customHeight="1">
      <c r="A149" s="100" t="s">
        <v>143</v>
      </c>
      <c r="B149" s="100"/>
      <c r="C149" s="20">
        <f t="shared" si="2"/>
        <v>2199595507</v>
      </c>
      <c r="D149" s="20">
        <v>1388763000</v>
      </c>
      <c r="E149" s="20">
        <v>810832507</v>
      </c>
    </row>
    <row r="150" spans="1:5" s="19" customFormat="1" ht="12" customHeight="1">
      <c r="A150" s="100" t="s">
        <v>144</v>
      </c>
      <c r="B150" s="100"/>
      <c r="C150" s="20">
        <f t="shared" si="2"/>
        <v>846616827</v>
      </c>
      <c r="D150" s="20">
        <v>513627000</v>
      </c>
      <c r="E150" s="20">
        <v>332989827</v>
      </c>
    </row>
    <row r="151" spans="1:5" s="19" customFormat="1" ht="12" customHeight="1">
      <c r="A151" s="100" t="s">
        <v>146</v>
      </c>
      <c r="B151" s="100"/>
      <c r="C151" s="20">
        <f t="shared" si="2"/>
        <v>35491808</v>
      </c>
      <c r="D151" s="20">
        <v>28527000</v>
      </c>
      <c r="E151" s="20">
        <v>6964808</v>
      </c>
    </row>
    <row r="152" spans="1:5" s="19" customFormat="1" ht="12" customHeight="1">
      <c r="A152" s="100" t="s">
        <v>147</v>
      </c>
      <c r="B152" s="100"/>
      <c r="C152" s="20">
        <f t="shared" si="2"/>
        <v>1092341215</v>
      </c>
      <c r="D152" s="20">
        <v>650666425</v>
      </c>
      <c r="E152" s="20">
        <v>441674790</v>
      </c>
    </row>
    <row r="153" spans="1:5" s="19" customFormat="1" ht="12" customHeight="1">
      <c r="A153" s="100" t="s">
        <v>148</v>
      </c>
      <c r="B153" s="100"/>
      <c r="C153" s="20">
        <f t="shared" si="2"/>
        <v>8433683</v>
      </c>
      <c r="D153" s="20">
        <v>5795000</v>
      </c>
      <c r="E153" s="20">
        <v>2638683</v>
      </c>
    </row>
    <row r="154" spans="1:5" s="19" customFormat="1" ht="12" customHeight="1">
      <c r="A154" s="100" t="s">
        <v>149</v>
      </c>
      <c r="B154" s="100"/>
      <c r="C154" s="20">
        <f t="shared" si="2"/>
        <v>507920898</v>
      </c>
      <c r="D154" s="20">
        <v>346691812</v>
      </c>
      <c r="E154" s="20">
        <v>161229086</v>
      </c>
    </row>
    <row r="155" spans="1:5" s="19" customFormat="1" ht="12" customHeight="1">
      <c r="A155" s="100" t="s">
        <v>150</v>
      </c>
      <c r="B155" s="100"/>
      <c r="C155" s="20">
        <f t="shared" si="2"/>
        <v>38047444</v>
      </c>
      <c r="D155" s="20">
        <v>30531000</v>
      </c>
      <c r="E155" s="20">
        <v>7516444</v>
      </c>
    </row>
    <row r="156" spans="1:5" s="19" customFormat="1" ht="12" customHeight="1">
      <c r="A156" s="100" t="s">
        <v>151</v>
      </c>
      <c r="B156" s="100"/>
      <c r="C156" s="20">
        <f t="shared" si="2"/>
        <v>250205129</v>
      </c>
      <c r="D156" s="20">
        <v>144861187</v>
      </c>
      <c r="E156" s="20">
        <v>105343942</v>
      </c>
    </row>
    <row r="157" spans="1:5" s="19" customFormat="1" ht="12" customHeight="1">
      <c r="A157" s="100" t="s">
        <v>153</v>
      </c>
      <c r="B157" s="100"/>
      <c r="C157" s="20">
        <f t="shared" si="2"/>
        <v>272869129</v>
      </c>
      <c r="D157" s="20">
        <v>155717000</v>
      </c>
      <c r="E157" s="20">
        <v>117152129</v>
      </c>
    </row>
    <row r="158" spans="1:5" s="19" customFormat="1" ht="12" customHeight="1">
      <c r="A158" s="100" t="s">
        <v>156</v>
      </c>
      <c r="B158" s="100"/>
      <c r="C158" s="20">
        <f t="shared" si="2"/>
        <v>17001971</v>
      </c>
      <c r="D158" s="20">
        <v>14766000</v>
      </c>
      <c r="E158" s="20">
        <v>2235971</v>
      </c>
    </row>
    <row r="159" spans="1:5" s="19" customFormat="1" ht="12" customHeight="1">
      <c r="A159" s="100" t="s">
        <v>157</v>
      </c>
      <c r="B159" s="100"/>
      <c r="C159" s="20">
        <f t="shared" si="2"/>
        <v>114998331</v>
      </c>
      <c r="D159" s="20">
        <v>64654000</v>
      </c>
      <c r="E159" s="20">
        <v>50344331</v>
      </c>
    </row>
    <row r="160" spans="1:5" s="19" customFormat="1" ht="12" customHeight="1">
      <c r="A160" s="100" t="s">
        <v>158</v>
      </c>
      <c r="B160" s="100"/>
      <c r="C160" s="20">
        <f t="shared" si="2"/>
        <v>437601405</v>
      </c>
      <c r="D160" s="20">
        <v>274099001</v>
      </c>
      <c r="E160" s="20">
        <v>163502404</v>
      </c>
    </row>
    <row r="161" spans="1:5" s="19" customFormat="1" ht="12" customHeight="1">
      <c r="A161" s="100" t="s">
        <v>159</v>
      </c>
      <c r="B161" s="100"/>
      <c r="C161" s="20">
        <f t="shared" si="2"/>
        <v>11802027</v>
      </c>
      <c r="D161" s="20">
        <v>8075000</v>
      </c>
      <c r="E161" s="20">
        <v>3727027</v>
      </c>
    </row>
    <row r="162" spans="1:5" s="19" customFormat="1" ht="12" customHeight="1">
      <c r="A162" s="100" t="s">
        <v>160</v>
      </c>
      <c r="B162" s="100"/>
      <c r="C162" s="20">
        <f t="shared" si="2"/>
        <v>144316302</v>
      </c>
      <c r="D162" s="20">
        <v>84217999</v>
      </c>
      <c r="E162" s="20">
        <v>60098303</v>
      </c>
    </row>
    <row r="163" spans="1:5" s="19" customFormat="1" ht="12" customHeight="1">
      <c r="A163" s="101" t="s">
        <v>162</v>
      </c>
      <c r="B163" s="101"/>
      <c r="C163" s="26">
        <f t="shared" si="2"/>
        <v>39692866</v>
      </c>
      <c r="D163" s="26">
        <v>32887000</v>
      </c>
      <c r="E163" s="26">
        <v>6805866</v>
      </c>
    </row>
    <row r="164" spans="1:5" s="19" customFormat="1" ht="12" customHeight="1">
      <c r="A164" s="23"/>
      <c r="B164" s="23"/>
      <c r="C164" s="23"/>
      <c r="D164" s="23"/>
      <c r="E164" s="23"/>
    </row>
    <row r="165" spans="1:5" s="19" customFormat="1" ht="12" customHeight="1">
      <c r="A165" s="93" t="s">
        <v>163</v>
      </c>
      <c r="B165" s="93"/>
      <c r="C165" s="18">
        <f>SUM(C166:C173)</f>
        <v>723465571</v>
      </c>
      <c r="D165" s="18">
        <f>SUM(D166:D173)</f>
        <v>522278000</v>
      </c>
      <c r="E165" s="18">
        <f>SUM(E166:E173)</f>
        <v>201187571</v>
      </c>
    </row>
    <row r="166" spans="1:5" s="19" customFormat="1" ht="12" customHeight="1">
      <c r="A166" s="100" t="s">
        <v>164</v>
      </c>
      <c r="B166" s="100"/>
      <c r="C166" s="20">
        <f>SUM(D166:E166)</f>
        <v>164152601</v>
      </c>
      <c r="D166" s="20">
        <v>100799000</v>
      </c>
      <c r="E166" s="20">
        <v>63353601</v>
      </c>
    </row>
    <row r="167" spans="1:5" s="19" customFormat="1" ht="12" customHeight="1">
      <c r="A167" s="100" t="s">
        <v>165</v>
      </c>
      <c r="B167" s="100"/>
      <c r="C167" s="20">
        <f aca="true" t="shared" si="3" ref="C167:C173">SUM(D167:E167)</f>
        <v>17879662</v>
      </c>
      <c r="D167" s="20">
        <v>15568000</v>
      </c>
      <c r="E167" s="20">
        <v>2311662</v>
      </c>
    </row>
    <row r="168" spans="1:5" s="19" customFormat="1" ht="12" customHeight="1">
      <c r="A168" s="100" t="s">
        <v>166</v>
      </c>
      <c r="B168" s="100"/>
      <c r="C168" s="20">
        <f t="shared" si="3"/>
        <v>20270756</v>
      </c>
      <c r="D168" s="20">
        <v>13935000</v>
      </c>
      <c r="E168" s="20">
        <v>6335756</v>
      </c>
    </row>
    <row r="169" spans="1:5" s="19" customFormat="1" ht="12" customHeight="1">
      <c r="A169" s="100" t="s">
        <v>167</v>
      </c>
      <c r="B169" s="100"/>
      <c r="C169" s="20">
        <f t="shared" si="3"/>
        <v>9260747</v>
      </c>
      <c r="D169" s="20">
        <v>8111000</v>
      </c>
      <c r="E169" s="20">
        <v>1149747</v>
      </c>
    </row>
    <row r="170" spans="1:5" s="19" customFormat="1" ht="12" customHeight="1">
      <c r="A170" s="100" t="s">
        <v>168</v>
      </c>
      <c r="B170" s="100"/>
      <c r="C170" s="20">
        <f t="shared" si="3"/>
        <v>139290565</v>
      </c>
      <c r="D170" s="20">
        <v>112790000</v>
      </c>
      <c r="E170" s="20">
        <v>26500565</v>
      </c>
    </row>
    <row r="171" spans="1:5" s="19" customFormat="1" ht="12" customHeight="1">
      <c r="A171" s="100" t="s">
        <v>169</v>
      </c>
      <c r="B171" s="100"/>
      <c r="C171" s="20">
        <f t="shared" si="3"/>
        <v>69688275</v>
      </c>
      <c r="D171" s="20">
        <v>55521000</v>
      </c>
      <c r="E171" s="20">
        <v>14167275</v>
      </c>
    </row>
    <row r="172" spans="1:5" s="19" customFormat="1" ht="12" customHeight="1">
      <c r="A172" s="100" t="s">
        <v>170</v>
      </c>
      <c r="B172" s="100"/>
      <c r="C172" s="20">
        <f t="shared" si="3"/>
        <v>7036818</v>
      </c>
      <c r="D172" s="20">
        <v>6258000</v>
      </c>
      <c r="E172" s="20">
        <v>778818</v>
      </c>
    </row>
    <row r="173" spans="1:5" s="19" customFormat="1" ht="12" customHeight="1">
      <c r="A173" s="101" t="s">
        <v>171</v>
      </c>
      <c r="B173" s="101"/>
      <c r="C173" s="26">
        <f t="shared" si="3"/>
        <v>295886147</v>
      </c>
      <c r="D173" s="26">
        <v>209296000</v>
      </c>
      <c r="E173" s="26">
        <v>86590147</v>
      </c>
    </row>
    <row r="174" spans="1:5" s="19" customFormat="1" ht="12" customHeight="1">
      <c r="A174" s="23"/>
      <c r="B174" s="23"/>
      <c r="C174" s="23"/>
      <c r="D174" s="23"/>
      <c r="E174" s="23"/>
    </row>
    <row r="175" spans="1:5" s="19" customFormat="1" ht="12" customHeight="1">
      <c r="A175" s="93" t="s">
        <v>172</v>
      </c>
      <c r="B175" s="93"/>
      <c r="C175" s="18">
        <f>SUM(C176:C192)</f>
        <v>6598070433</v>
      </c>
      <c r="D175" s="18">
        <f>SUM(D176:D192)</f>
        <v>4431644000</v>
      </c>
      <c r="E175" s="18">
        <f>SUM(E176:E192)</f>
        <v>2166426433</v>
      </c>
    </row>
    <row r="176" spans="1:5" s="19" customFormat="1" ht="12" customHeight="1">
      <c r="A176" s="100" t="s">
        <v>173</v>
      </c>
      <c r="B176" s="100"/>
      <c r="C176" s="20">
        <f>SUM(D176:E176)</f>
        <v>543731990</v>
      </c>
      <c r="D176" s="20">
        <v>326278000</v>
      </c>
      <c r="E176" s="20">
        <v>217453990</v>
      </c>
    </row>
    <row r="177" spans="1:5" s="19" customFormat="1" ht="12" customHeight="1">
      <c r="A177" s="100" t="s">
        <v>174</v>
      </c>
      <c r="B177" s="100"/>
      <c r="C177" s="20">
        <f aca="true" t="shared" si="4" ref="C177:C192">SUM(D177:E177)</f>
        <v>2609301908</v>
      </c>
      <c r="D177" s="20">
        <v>1776148000</v>
      </c>
      <c r="E177" s="20">
        <v>833153908</v>
      </c>
    </row>
    <row r="178" spans="1:5" s="19" customFormat="1" ht="12" customHeight="1">
      <c r="A178" s="100" t="s">
        <v>175</v>
      </c>
      <c r="B178" s="100"/>
      <c r="C178" s="20">
        <f t="shared" si="4"/>
        <v>358129714</v>
      </c>
      <c r="D178" s="20">
        <v>221921000</v>
      </c>
      <c r="E178" s="20">
        <v>136208714</v>
      </c>
    </row>
    <row r="179" spans="1:5" s="19" customFormat="1" ht="12" customHeight="1">
      <c r="A179" s="100" t="s">
        <v>176</v>
      </c>
      <c r="B179" s="100"/>
      <c r="C179" s="20">
        <f t="shared" si="4"/>
        <v>356349286</v>
      </c>
      <c r="D179" s="20">
        <v>242654000</v>
      </c>
      <c r="E179" s="20">
        <v>113695286</v>
      </c>
    </row>
    <row r="180" spans="1:5" s="19" customFormat="1" ht="12" customHeight="1">
      <c r="A180" s="100" t="s">
        <v>177</v>
      </c>
      <c r="B180" s="100"/>
      <c r="C180" s="20">
        <f t="shared" si="4"/>
        <v>1014268284</v>
      </c>
      <c r="D180" s="20">
        <v>685362000</v>
      </c>
      <c r="E180" s="20">
        <v>328906284</v>
      </c>
    </row>
    <row r="181" spans="1:5" s="19" customFormat="1" ht="12" customHeight="1">
      <c r="A181" s="100" t="s">
        <v>178</v>
      </c>
      <c r="B181" s="100"/>
      <c r="C181" s="20">
        <f t="shared" si="4"/>
        <v>66355544</v>
      </c>
      <c r="D181" s="20">
        <v>44091000</v>
      </c>
      <c r="E181" s="20">
        <v>22264544</v>
      </c>
    </row>
    <row r="182" spans="1:5" s="19" customFormat="1" ht="12" customHeight="1">
      <c r="A182" s="100" t="s">
        <v>179</v>
      </c>
      <c r="B182" s="100"/>
      <c r="C182" s="20">
        <f t="shared" si="4"/>
        <v>79003456</v>
      </c>
      <c r="D182" s="20">
        <v>56942000</v>
      </c>
      <c r="E182" s="20">
        <v>22061456</v>
      </c>
    </row>
    <row r="183" spans="1:5" s="19" customFormat="1" ht="12" customHeight="1">
      <c r="A183" s="100" t="s">
        <v>180</v>
      </c>
      <c r="B183" s="100"/>
      <c r="C183" s="20">
        <f t="shared" si="4"/>
        <v>114736975</v>
      </c>
      <c r="D183" s="20">
        <v>73785000</v>
      </c>
      <c r="E183" s="20">
        <v>40951975</v>
      </c>
    </row>
    <row r="184" spans="1:5" s="19" customFormat="1" ht="12" customHeight="1">
      <c r="A184" s="100" t="s">
        <v>181</v>
      </c>
      <c r="B184" s="100"/>
      <c r="C184" s="20">
        <f t="shared" si="4"/>
        <v>34048880</v>
      </c>
      <c r="D184" s="20">
        <v>26601000</v>
      </c>
      <c r="E184" s="20">
        <v>7447880</v>
      </c>
    </row>
    <row r="185" spans="1:5" s="19" customFormat="1" ht="12" customHeight="1">
      <c r="A185" s="100" t="s">
        <v>182</v>
      </c>
      <c r="B185" s="100"/>
      <c r="C185" s="20">
        <f t="shared" si="4"/>
        <v>170212047</v>
      </c>
      <c r="D185" s="20">
        <v>104649000</v>
      </c>
      <c r="E185" s="20">
        <v>65563047</v>
      </c>
    </row>
    <row r="186" spans="1:5" s="19" customFormat="1" ht="12" customHeight="1">
      <c r="A186" s="100" t="s">
        <v>184</v>
      </c>
      <c r="B186" s="100"/>
      <c r="C186" s="20">
        <f t="shared" si="4"/>
        <v>12390452</v>
      </c>
      <c r="D186" s="20">
        <v>8219000</v>
      </c>
      <c r="E186" s="20">
        <v>4171452</v>
      </c>
    </row>
    <row r="187" spans="1:5" s="19" customFormat="1" ht="12" customHeight="1">
      <c r="A187" s="100" t="s">
        <v>185</v>
      </c>
      <c r="B187" s="100"/>
      <c r="C187" s="20">
        <f t="shared" si="4"/>
        <v>275881636</v>
      </c>
      <c r="D187" s="20">
        <v>199748000</v>
      </c>
      <c r="E187" s="20">
        <v>76133636</v>
      </c>
    </row>
    <row r="188" spans="1:5" s="19" customFormat="1" ht="12" customHeight="1">
      <c r="A188" s="100" t="s">
        <v>186</v>
      </c>
      <c r="B188" s="100"/>
      <c r="C188" s="20">
        <f t="shared" si="4"/>
        <v>74004198</v>
      </c>
      <c r="D188" s="20">
        <v>52142000</v>
      </c>
      <c r="E188" s="20">
        <v>21862198</v>
      </c>
    </row>
    <row r="189" spans="1:5" s="19" customFormat="1" ht="12" customHeight="1">
      <c r="A189" s="100" t="s">
        <v>187</v>
      </c>
      <c r="B189" s="100"/>
      <c r="C189" s="20">
        <f t="shared" si="4"/>
        <v>81771913</v>
      </c>
      <c r="D189" s="20">
        <v>53778000</v>
      </c>
      <c r="E189" s="20">
        <v>27993913</v>
      </c>
    </row>
    <row r="190" spans="1:5" s="19" customFormat="1" ht="12" customHeight="1">
      <c r="A190" s="100" t="s">
        <v>188</v>
      </c>
      <c r="B190" s="100"/>
      <c r="C190" s="20">
        <f t="shared" si="4"/>
        <v>422495717</v>
      </c>
      <c r="D190" s="20">
        <v>293815000</v>
      </c>
      <c r="E190" s="20">
        <v>128680717</v>
      </c>
    </row>
    <row r="191" spans="1:5" s="19" customFormat="1" ht="12" customHeight="1">
      <c r="A191" s="100" t="s">
        <v>189</v>
      </c>
      <c r="B191" s="100"/>
      <c r="C191" s="20">
        <f t="shared" si="4"/>
        <v>40488460</v>
      </c>
      <c r="D191" s="20">
        <v>31737000</v>
      </c>
      <c r="E191" s="20">
        <v>8751460</v>
      </c>
    </row>
    <row r="192" spans="1:5" s="19" customFormat="1" ht="12" customHeight="1">
      <c r="A192" s="101" t="s">
        <v>190</v>
      </c>
      <c r="B192" s="101"/>
      <c r="C192" s="26">
        <f t="shared" si="4"/>
        <v>344899973</v>
      </c>
      <c r="D192" s="26">
        <v>233774000</v>
      </c>
      <c r="E192" s="26">
        <v>111125973</v>
      </c>
    </row>
    <row r="193" spans="1:5" s="19" customFormat="1" ht="12" customHeight="1">
      <c r="A193" s="23"/>
      <c r="B193" s="23"/>
      <c r="C193" s="23"/>
      <c r="D193" s="23"/>
      <c r="E193" s="23"/>
    </row>
    <row r="194" spans="1:5" s="19" customFormat="1" ht="12" customHeight="1">
      <c r="A194" s="93" t="s">
        <v>191</v>
      </c>
      <c r="B194" s="93"/>
      <c r="C194" s="18">
        <f>SUM(C195:C200)</f>
        <v>1353403917</v>
      </c>
      <c r="D194" s="18">
        <f>SUM(D195:D200)</f>
        <v>859731000</v>
      </c>
      <c r="E194" s="18">
        <f>SUM(E195:E200)</f>
        <v>493672917</v>
      </c>
    </row>
    <row r="195" spans="1:5" s="19" customFormat="1" ht="12" customHeight="1">
      <c r="A195" s="100" t="s">
        <v>192</v>
      </c>
      <c r="B195" s="100"/>
      <c r="C195" s="20">
        <f aca="true" t="shared" si="5" ref="C195:C200">SUM(D195:E195)</f>
        <v>682100954</v>
      </c>
      <c r="D195" s="20">
        <v>430521000</v>
      </c>
      <c r="E195" s="20">
        <v>251579954</v>
      </c>
    </row>
    <row r="196" spans="1:5" s="19" customFormat="1" ht="12" customHeight="1">
      <c r="A196" s="100" t="s">
        <v>193</v>
      </c>
      <c r="B196" s="100"/>
      <c r="C196" s="20">
        <f t="shared" si="5"/>
        <v>313446099</v>
      </c>
      <c r="D196" s="20">
        <v>194868000</v>
      </c>
      <c r="E196" s="20">
        <v>118578099</v>
      </c>
    </row>
    <row r="197" spans="1:5" s="19" customFormat="1" ht="12" customHeight="1">
      <c r="A197" s="100" t="s">
        <v>194</v>
      </c>
      <c r="B197" s="100"/>
      <c r="C197" s="20">
        <f t="shared" si="5"/>
        <v>53694071</v>
      </c>
      <c r="D197" s="20">
        <v>34998000</v>
      </c>
      <c r="E197" s="20">
        <v>18696071</v>
      </c>
    </row>
    <row r="198" spans="1:5" s="19" customFormat="1" ht="12" customHeight="1">
      <c r="A198" s="100" t="s">
        <v>195</v>
      </c>
      <c r="B198" s="100"/>
      <c r="C198" s="20">
        <f t="shared" si="5"/>
        <v>54969157</v>
      </c>
      <c r="D198" s="20">
        <v>37935000</v>
      </c>
      <c r="E198" s="20">
        <v>17034157</v>
      </c>
    </row>
    <row r="199" spans="1:5" s="19" customFormat="1" ht="12" customHeight="1">
      <c r="A199" s="100" t="s">
        <v>196</v>
      </c>
      <c r="B199" s="100"/>
      <c r="C199" s="20">
        <f t="shared" si="5"/>
        <v>161276582</v>
      </c>
      <c r="D199" s="20">
        <v>104255000</v>
      </c>
      <c r="E199" s="20">
        <v>57021582</v>
      </c>
    </row>
    <row r="200" spans="1:5" s="19" customFormat="1" ht="12" customHeight="1">
      <c r="A200" s="101" t="s">
        <v>197</v>
      </c>
      <c r="B200" s="101"/>
      <c r="C200" s="26">
        <f t="shared" si="5"/>
        <v>87917054</v>
      </c>
      <c r="D200" s="26">
        <v>57154000</v>
      </c>
      <c r="E200" s="26">
        <v>30763054</v>
      </c>
    </row>
    <row r="201" spans="1:5" s="19" customFormat="1" ht="12" customHeight="1">
      <c r="A201" s="23"/>
      <c r="B201" s="23"/>
      <c r="C201" s="23"/>
      <c r="D201" s="23"/>
      <c r="E201" s="23"/>
    </row>
    <row r="202" spans="1:5" s="19" customFormat="1" ht="12" customHeight="1">
      <c r="A202" s="93" t="s">
        <v>198</v>
      </c>
      <c r="B202" s="93"/>
      <c r="C202" s="18">
        <f>SUM(C203:C207)</f>
        <v>764789495</v>
      </c>
      <c r="D202" s="18">
        <f>SUM(D203:D207)</f>
        <v>546341000</v>
      </c>
      <c r="E202" s="18">
        <f>SUM(E203:E207)</f>
        <v>218448495</v>
      </c>
    </row>
    <row r="203" spans="1:5" s="19" customFormat="1" ht="12" customHeight="1">
      <c r="A203" s="100" t="s">
        <v>199</v>
      </c>
      <c r="B203" s="100"/>
      <c r="C203" s="20">
        <f>SUM(D203:E203)</f>
        <v>256912574</v>
      </c>
      <c r="D203" s="20">
        <v>191452000</v>
      </c>
      <c r="E203" s="20">
        <v>65460574</v>
      </c>
    </row>
    <row r="204" spans="1:5" s="19" customFormat="1" ht="12" customHeight="1">
      <c r="A204" s="100" t="s">
        <v>200</v>
      </c>
      <c r="B204" s="100"/>
      <c r="C204" s="20">
        <f>SUM(D204:E204)</f>
        <v>259673430</v>
      </c>
      <c r="D204" s="20">
        <v>184922000</v>
      </c>
      <c r="E204" s="20">
        <v>74751430</v>
      </c>
    </row>
    <row r="205" spans="1:5" s="19" customFormat="1" ht="12" customHeight="1">
      <c r="A205" s="100" t="s">
        <v>201</v>
      </c>
      <c r="B205" s="100"/>
      <c r="C205" s="20">
        <f>SUM(D205:E205)</f>
        <v>35492409</v>
      </c>
      <c r="D205" s="20">
        <v>25023000</v>
      </c>
      <c r="E205" s="20">
        <v>10469409</v>
      </c>
    </row>
    <row r="206" spans="1:5" s="19" customFormat="1" ht="12" customHeight="1">
      <c r="A206" s="100" t="s">
        <v>202</v>
      </c>
      <c r="B206" s="100"/>
      <c r="C206" s="20">
        <f>SUM(D206:E206)</f>
        <v>169898430</v>
      </c>
      <c r="D206" s="20">
        <v>112257000</v>
      </c>
      <c r="E206" s="20">
        <v>57641430</v>
      </c>
    </row>
    <row r="207" spans="1:5" s="19" customFormat="1" ht="12" customHeight="1">
      <c r="A207" s="101" t="s">
        <v>203</v>
      </c>
      <c r="B207" s="101"/>
      <c r="C207" s="26">
        <f>SUM(D207:E207)</f>
        <v>42812652</v>
      </c>
      <c r="D207" s="26">
        <v>32687000</v>
      </c>
      <c r="E207" s="26">
        <v>10125652</v>
      </c>
    </row>
    <row r="208" spans="1:5" s="19" customFormat="1" ht="12" customHeight="1">
      <c r="A208" s="23"/>
      <c r="B208" s="23"/>
      <c r="C208" s="23"/>
      <c r="D208" s="23"/>
      <c r="E208" s="23"/>
    </row>
    <row r="209" spans="1:5" s="19" customFormat="1" ht="12" customHeight="1">
      <c r="A209" s="93" t="s">
        <v>204</v>
      </c>
      <c r="B209" s="93"/>
      <c r="C209" s="18">
        <f>SUM(C210:C227)</f>
        <v>1251622542</v>
      </c>
      <c r="D209" s="18">
        <f>SUM(D210:D227)</f>
        <v>954106000</v>
      </c>
      <c r="E209" s="18">
        <f>SUM(E210:E227)</f>
        <v>297516542</v>
      </c>
    </row>
    <row r="210" spans="1:5" s="19" customFormat="1" ht="12" customHeight="1">
      <c r="A210" s="100" t="s">
        <v>205</v>
      </c>
      <c r="B210" s="100"/>
      <c r="C210" s="20">
        <f>SUM(D210:E210)</f>
        <v>194149597</v>
      </c>
      <c r="D210" s="20">
        <v>153994000</v>
      </c>
      <c r="E210" s="20">
        <v>40155597</v>
      </c>
    </row>
    <row r="211" spans="1:5" s="19" customFormat="1" ht="12" customHeight="1">
      <c r="A211" s="100" t="s">
        <v>206</v>
      </c>
      <c r="B211" s="100"/>
      <c r="C211" s="20">
        <f aca="true" t="shared" si="6" ref="C211:C227">SUM(D211:E211)</f>
        <v>17891517</v>
      </c>
      <c r="D211" s="20">
        <v>14914000</v>
      </c>
      <c r="E211" s="20">
        <v>2977517</v>
      </c>
    </row>
    <row r="212" spans="1:5" s="19" customFormat="1" ht="12" customHeight="1">
      <c r="A212" s="100" t="s">
        <v>207</v>
      </c>
      <c r="B212" s="100"/>
      <c r="C212" s="20">
        <f t="shared" si="6"/>
        <v>19422150</v>
      </c>
      <c r="D212" s="20">
        <v>13901000</v>
      </c>
      <c r="E212" s="20">
        <v>5521150</v>
      </c>
    </row>
    <row r="213" spans="1:5" s="19" customFormat="1" ht="12" customHeight="1">
      <c r="A213" s="100" t="s">
        <v>208</v>
      </c>
      <c r="B213" s="100"/>
      <c r="C213" s="20">
        <f t="shared" si="6"/>
        <v>108455633</v>
      </c>
      <c r="D213" s="20">
        <v>81965000</v>
      </c>
      <c r="E213" s="20">
        <v>26490633</v>
      </c>
    </row>
    <row r="214" spans="1:5" s="19" customFormat="1" ht="12" customHeight="1">
      <c r="A214" s="100" t="s">
        <v>209</v>
      </c>
      <c r="B214" s="100"/>
      <c r="C214" s="20">
        <f t="shared" si="6"/>
        <v>16604985</v>
      </c>
      <c r="D214" s="20">
        <v>12498000</v>
      </c>
      <c r="E214" s="20">
        <v>4106985</v>
      </c>
    </row>
    <row r="215" spans="1:5" s="19" customFormat="1" ht="12" customHeight="1">
      <c r="A215" s="100" t="s">
        <v>210</v>
      </c>
      <c r="B215" s="100"/>
      <c r="C215" s="20">
        <f t="shared" si="6"/>
        <v>41428205</v>
      </c>
      <c r="D215" s="20">
        <v>29477000</v>
      </c>
      <c r="E215" s="20">
        <v>11951205</v>
      </c>
    </row>
    <row r="216" spans="1:5" s="19" customFormat="1" ht="12" customHeight="1">
      <c r="A216" s="100" t="s">
        <v>211</v>
      </c>
      <c r="B216" s="100"/>
      <c r="C216" s="20">
        <f t="shared" si="6"/>
        <v>13888356</v>
      </c>
      <c r="D216" s="20">
        <v>12012000</v>
      </c>
      <c r="E216" s="20">
        <v>1876356</v>
      </c>
    </row>
    <row r="217" spans="1:5" s="19" customFormat="1" ht="12" customHeight="1">
      <c r="A217" s="100" t="s">
        <v>212</v>
      </c>
      <c r="B217" s="100"/>
      <c r="C217" s="20">
        <f t="shared" si="6"/>
        <v>45074287</v>
      </c>
      <c r="D217" s="20">
        <v>35471000</v>
      </c>
      <c r="E217" s="20">
        <v>9603287</v>
      </c>
    </row>
    <row r="218" spans="1:5" s="19" customFormat="1" ht="12" customHeight="1">
      <c r="A218" s="100" t="s">
        <v>213</v>
      </c>
      <c r="B218" s="100"/>
      <c r="C218" s="20">
        <f t="shared" si="6"/>
        <v>44604495</v>
      </c>
      <c r="D218" s="20">
        <v>29160000</v>
      </c>
      <c r="E218" s="20">
        <v>15444495</v>
      </c>
    </row>
    <row r="219" spans="1:5" s="19" customFormat="1" ht="12" customHeight="1">
      <c r="A219" s="100" t="s">
        <v>214</v>
      </c>
      <c r="B219" s="100"/>
      <c r="C219" s="20">
        <f t="shared" si="6"/>
        <v>234268943</v>
      </c>
      <c r="D219" s="20">
        <v>185341000</v>
      </c>
      <c r="E219" s="20">
        <v>48927943</v>
      </c>
    </row>
    <row r="220" spans="1:5" s="19" customFormat="1" ht="12" customHeight="1">
      <c r="A220" s="100" t="s">
        <v>215</v>
      </c>
      <c r="B220" s="100"/>
      <c r="C220" s="20">
        <f t="shared" si="6"/>
        <v>117176691</v>
      </c>
      <c r="D220" s="20">
        <v>86849000</v>
      </c>
      <c r="E220" s="20">
        <v>30327691</v>
      </c>
    </row>
    <row r="221" spans="1:5" s="19" customFormat="1" ht="12" customHeight="1">
      <c r="A221" s="100" t="s">
        <v>216</v>
      </c>
      <c r="B221" s="100"/>
      <c r="C221" s="20">
        <f t="shared" si="6"/>
        <v>21422033</v>
      </c>
      <c r="D221" s="20">
        <v>16198000</v>
      </c>
      <c r="E221" s="20">
        <v>5224033</v>
      </c>
    </row>
    <row r="222" spans="1:5" s="19" customFormat="1" ht="12" customHeight="1">
      <c r="A222" s="100" t="s">
        <v>217</v>
      </c>
      <c r="B222" s="100"/>
      <c r="C222" s="20">
        <f t="shared" si="6"/>
        <v>20230874</v>
      </c>
      <c r="D222" s="20">
        <v>17365000</v>
      </c>
      <c r="E222" s="20">
        <v>2865874</v>
      </c>
    </row>
    <row r="223" spans="1:5" s="19" customFormat="1" ht="12" customHeight="1">
      <c r="A223" s="100" t="s">
        <v>218</v>
      </c>
      <c r="B223" s="100"/>
      <c r="C223" s="20">
        <f t="shared" si="6"/>
        <v>33335430</v>
      </c>
      <c r="D223" s="20">
        <v>25462000</v>
      </c>
      <c r="E223" s="20">
        <v>7873430</v>
      </c>
    </row>
    <row r="224" spans="1:5" s="19" customFormat="1" ht="12" customHeight="1">
      <c r="A224" s="100" t="s">
        <v>219</v>
      </c>
      <c r="B224" s="100"/>
      <c r="C224" s="20">
        <f t="shared" si="6"/>
        <v>70555618</v>
      </c>
      <c r="D224" s="20">
        <v>48168000</v>
      </c>
      <c r="E224" s="20">
        <v>22387618</v>
      </c>
    </row>
    <row r="225" spans="1:5" s="19" customFormat="1" ht="12" customHeight="1">
      <c r="A225" s="100" t="s">
        <v>220</v>
      </c>
      <c r="B225" s="100"/>
      <c r="C225" s="20">
        <f t="shared" si="6"/>
        <v>55109901</v>
      </c>
      <c r="D225" s="20">
        <v>38982000</v>
      </c>
      <c r="E225" s="20">
        <v>16127901</v>
      </c>
    </row>
    <row r="226" spans="1:5" s="19" customFormat="1" ht="12" customHeight="1">
      <c r="A226" s="100" t="s">
        <v>221</v>
      </c>
      <c r="B226" s="100"/>
      <c r="C226" s="20">
        <f t="shared" si="6"/>
        <v>177485425</v>
      </c>
      <c r="D226" s="20">
        <v>135648000</v>
      </c>
      <c r="E226" s="20">
        <v>41837425</v>
      </c>
    </row>
    <row r="227" spans="1:5" s="19" customFormat="1" ht="12" customHeight="1">
      <c r="A227" s="101" t="s">
        <v>222</v>
      </c>
      <c r="B227" s="101"/>
      <c r="C227" s="26">
        <f t="shared" si="6"/>
        <v>20518402</v>
      </c>
      <c r="D227" s="26">
        <v>16701000</v>
      </c>
      <c r="E227" s="26">
        <v>3817402</v>
      </c>
    </row>
    <row r="228" spans="1:5" s="19" customFormat="1" ht="12" customHeight="1">
      <c r="A228" s="23"/>
      <c r="B228" s="23"/>
      <c r="C228" s="23"/>
      <c r="D228" s="23"/>
      <c r="E228" s="23"/>
    </row>
    <row r="229" spans="1:5" s="19" customFormat="1" ht="12" customHeight="1">
      <c r="A229" s="93" t="s">
        <v>223</v>
      </c>
      <c r="B229" s="93"/>
      <c r="C229" s="18">
        <f>SUM(C230:C237)</f>
        <v>52670608423</v>
      </c>
      <c r="D229" s="18">
        <f>SUM(D230:D237)</f>
        <v>35259450802</v>
      </c>
      <c r="E229" s="18">
        <f>SUM(E230:E237)</f>
        <v>17411157621</v>
      </c>
    </row>
    <row r="230" spans="1:5" s="19" customFormat="1" ht="12" customHeight="1">
      <c r="A230" s="100" t="s">
        <v>224</v>
      </c>
      <c r="B230" s="100"/>
      <c r="C230" s="20">
        <f>SUM(C57:C70)</f>
        <v>6824023838</v>
      </c>
      <c r="D230" s="20">
        <f>SUM(D57:D70)</f>
        <v>4807977635</v>
      </c>
      <c r="E230" s="20">
        <f>SUM(E57:E70)</f>
        <v>2016046203</v>
      </c>
    </row>
    <row r="231" spans="1:5" s="19" customFormat="1" ht="12" customHeight="1">
      <c r="A231" s="100" t="s">
        <v>225</v>
      </c>
      <c r="B231" s="100"/>
      <c r="C231" s="20">
        <f>SUM(C73:C132)</f>
        <v>24297643584</v>
      </c>
      <c r="D231" s="20">
        <f>SUM(D73:D132)</f>
        <v>16452390000</v>
      </c>
      <c r="E231" s="20">
        <f>SUM(E73:E132)</f>
        <v>7845253584</v>
      </c>
    </row>
    <row r="232" spans="1:5" s="19" customFormat="1" ht="12" customHeight="1">
      <c r="A232" s="100" t="s">
        <v>226</v>
      </c>
      <c r="B232" s="100"/>
      <c r="C232" s="20">
        <f>SUM(C135:C163)</f>
        <v>10857589043</v>
      </c>
      <c r="D232" s="20">
        <f>SUM(D135:D163)</f>
        <v>6684983167</v>
      </c>
      <c r="E232" s="20">
        <f>SUM(E135:E163)</f>
        <v>4172605876</v>
      </c>
    </row>
    <row r="233" spans="1:5" s="19" customFormat="1" ht="12" customHeight="1">
      <c r="A233" s="100" t="s">
        <v>227</v>
      </c>
      <c r="B233" s="100"/>
      <c r="C233" s="20">
        <f>SUM(C166:C173)</f>
        <v>723465571</v>
      </c>
      <c r="D233" s="20">
        <f>SUM(D166:D173)</f>
        <v>522278000</v>
      </c>
      <c r="E233" s="20">
        <f>SUM(E166:E173)</f>
        <v>201187571</v>
      </c>
    </row>
    <row r="234" spans="1:5" s="19" customFormat="1" ht="12" customHeight="1">
      <c r="A234" s="100" t="s">
        <v>228</v>
      </c>
      <c r="B234" s="100"/>
      <c r="C234" s="20">
        <f>SUM(C176:C192)</f>
        <v>6598070433</v>
      </c>
      <c r="D234" s="20">
        <f>SUM(D176:D192)</f>
        <v>4431644000</v>
      </c>
      <c r="E234" s="20">
        <f>SUM(E176:E192)</f>
        <v>2166426433</v>
      </c>
    </row>
    <row r="235" spans="1:5" s="19" customFormat="1" ht="12" customHeight="1">
      <c r="A235" s="100" t="s">
        <v>229</v>
      </c>
      <c r="B235" s="100"/>
      <c r="C235" s="20">
        <f>SUM(C195:C200)</f>
        <v>1353403917</v>
      </c>
      <c r="D235" s="20">
        <f>SUM(D195:D200)</f>
        <v>859731000</v>
      </c>
      <c r="E235" s="20">
        <f>SUM(E195:E200)</f>
        <v>493672917</v>
      </c>
    </row>
    <row r="236" spans="1:5" s="19" customFormat="1" ht="12" customHeight="1">
      <c r="A236" s="100" t="s">
        <v>230</v>
      </c>
      <c r="B236" s="100"/>
      <c r="C236" s="20">
        <f>SUM(C203:C207)</f>
        <v>764789495</v>
      </c>
      <c r="D236" s="20">
        <f>SUM(D203:D207)</f>
        <v>546341000</v>
      </c>
      <c r="E236" s="20">
        <f>SUM(E203:E207)</f>
        <v>218448495</v>
      </c>
    </row>
    <row r="237" spans="1:5" s="19" customFormat="1" ht="12" customHeight="1">
      <c r="A237" s="101" t="s">
        <v>231</v>
      </c>
      <c r="B237" s="101"/>
      <c r="C237" s="26">
        <f>SUM(C210:C227)</f>
        <v>1251622542</v>
      </c>
      <c r="D237" s="26">
        <f>SUM(D210:D227)</f>
        <v>954106000</v>
      </c>
      <c r="E237" s="26">
        <f>SUM(E210:E227)</f>
        <v>297516542</v>
      </c>
    </row>
    <row r="238" spans="1:5" s="19" customFormat="1" ht="12" customHeight="1">
      <c r="A238" s="23"/>
      <c r="B238" s="23"/>
      <c r="C238" s="23"/>
      <c r="D238" s="23"/>
      <c r="E238" s="23"/>
    </row>
    <row r="239" spans="1:5" s="19" customFormat="1" ht="12" customHeight="1">
      <c r="A239" s="93" t="s">
        <v>232</v>
      </c>
      <c r="B239" s="93"/>
      <c r="C239" s="18">
        <f>SUM(C240:C243)</f>
        <v>47247415804</v>
      </c>
      <c r="D239" s="18">
        <f>SUM(D240:D243)</f>
        <v>31371305060</v>
      </c>
      <c r="E239" s="18">
        <f>SUM(E240:E243)</f>
        <v>15876110744</v>
      </c>
    </row>
    <row r="240" spans="1:5" s="19" customFormat="1" ht="12" customHeight="1">
      <c r="A240" s="100" t="s">
        <v>228</v>
      </c>
      <c r="B240" s="100"/>
      <c r="C240" s="20">
        <f>C176+C177+C178+C179+C180+C181+C182+C183+C185+C187+C188+C190+C192+C196+C189</f>
        <v>6824588740</v>
      </c>
      <c r="D240" s="20">
        <f>D176+D177+D178+D179+D180+D181+D182+D183+D185+D187+D188+D190+D192+D196+D189</f>
        <v>4559955000</v>
      </c>
      <c r="E240" s="20">
        <f>E176+E177+E178+E179+E180+E181+E182+E183+E185+E187+E188+E190+E192+E196+E189</f>
        <v>2264633740</v>
      </c>
    </row>
    <row r="241" spans="1:5" s="19" customFormat="1" ht="12" customHeight="1">
      <c r="A241" s="100" t="s">
        <v>233</v>
      </c>
      <c r="B241" s="100"/>
      <c r="C241" s="20">
        <f>+C57+C58+C60+C61+C62+C63+C64+C66+C67+C68+C69+C70+C83+C59</f>
        <v>6896543732</v>
      </c>
      <c r="D241" s="20">
        <f>+D57+D58+D60+D61+D62+D63+D64+D66+D67+D68+D69+D70+D83+D59</f>
        <v>4860478635</v>
      </c>
      <c r="E241" s="20">
        <f>+E57+E58+E60+E61+E62+E63+E64+E66+E67+E68+E69+E70+E83+E59</f>
        <v>2036065097</v>
      </c>
    </row>
    <row r="242" spans="1:5" s="19" customFormat="1" ht="12" customHeight="1">
      <c r="A242" s="100" t="s">
        <v>226</v>
      </c>
      <c r="B242" s="100"/>
      <c r="C242" s="20">
        <f>C135+C137+C139+C142+C145+C149+C150+C152+C154+C156+C157+C159+C160+C162+C166+C173+C148+C144</f>
        <v>10327020227</v>
      </c>
      <c r="D242" s="20">
        <f>D135+D137+D139+D142+D145+D149+D150+D152+D154+D156+D157+D159+D160+D162+D166+D173+D148+D144</f>
        <v>6301796425</v>
      </c>
      <c r="E242" s="20">
        <f>E135+E137+E139+E142+E145+E149+E150+E152+E154+E156+E157+E159+E160+E162+E166+E173+E148+E144</f>
        <v>4025223802</v>
      </c>
    </row>
    <row r="243" spans="1:5" s="19" customFormat="1" ht="12" customHeight="1">
      <c r="A243" s="101" t="s">
        <v>225</v>
      </c>
      <c r="B243" s="101"/>
      <c r="C243" s="26">
        <f>+C73+C74+C75+C78+C79+C81+C80+C85+C84+C88+C86+C89+C87+C90+C91+C96+C95+C94+C97+C98+C99+C100+C101+C103+C102+C104+C105+C107+C106+C109+C108+C113+C115+C114+C117+C116+C118+C119+C120+C121+C122+C123+C124+C126+C127+C128+C130+C131+C132</f>
        <v>23199263105</v>
      </c>
      <c r="D243" s="26">
        <f>+D73+D74+D75+D78+D79+D81+D80+D85+D84+D88+D86+D89+D87+D90+D91+D96+D95+D94+D97+D98+D99+D100+D101+D103+D102+D104+D105+D107+D106+D109+D108+D113+D115+D114+D117+D116+D118+D119+D120+D121+D122+D123+D124+D126+D127+D128+D130+D131+D132</f>
        <v>15649075000</v>
      </c>
      <c r="E243" s="26">
        <f>+E73+E74+E75+E78+E79+E81+E80+E85+E84+E88+E86+E89+E87+E90+E91+E96+E95+E94+E97+E98+E99+E100+E101+E103+E102+E104+E105+E107+E106+E109+E108+E113+E115+E114+E117+E116+E118+E119+E120+E121+E122+E123+E124+E126+E127+E128+E130+E131+E132</f>
        <v>7550188105</v>
      </c>
    </row>
    <row r="244" spans="1:5" s="33" customFormat="1" ht="5.25">
      <c r="A244" s="118"/>
      <c r="B244" s="118"/>
      <c r="C244" s="118"/>
      <c r="D244" s="118"/>
      <c r="E244" s="118"/>
    </row>
    <row r="245" spans="1:5" s="19" customFormat="1" ht="12" customHeight="1">
      <c r="A245" s="85" t="s">
        <v>284</v>
      </c>
      <c r="B245" s="85"/>
      <c r="C245" s="85"/>
      <c r="D245" s="85"/>
      <c r="E245" s="85"/>
    </row>
    <row r="246" spans="1:5" s="51" customFormat="1" ht="12" customHeight="1">
      <c r="A246" s="87" t="s">
        <v>280</v>
      </c>
      <c r="B246" s="87"/>
      <c r="C246" s="87"/>
      <c r="D246" s="87"/>
      <c r="E246" s="87"/>
    </row>
    <row r="247" spans="1:5" s="34" customFormat="1" ht="6">
      <c r="A247" s="90"/>
      <c r="B247" s="90"/>
      <c r="C247" s="90"/>
      <c r="D247" s="90"/>
      <c r="E247" s="90"/>
    </row>
    <row r="248" spans="1:5" s="51" customFormat="1" ht="12" customHeight="1">
      <c r="A248" s="91" t="s">
        <v>234</v>
      </c>
      <c r="B248" s="91"/>
      <c r="C248" s="91"/>
      <c r="D248" s="91"/>
      <c r="E248" s="91"/>
    </row>
    <row r="249" spans="1:5" s="34" customFormat="1" ht="6">
      <c r="A249" s="90"/>
      <c r="B249" s="90"/>
      <c r="C249" s="90"/>
      <c r="D249" s="90"/>
      <c r="E249" s="90"/>
    </row>
    <row r="250" spans="1:5" s="19" customFormat="1" ht="12" customHeight="1">
      <c r="A250" s="85" t="s">
        <v>286</v>
      </c>
      <c r="B250" s="85"/>
      <c r="C250" s="85"/>
      <c r="D250" s="85"/>
      <c r="E250" s="85"/>
    </row>
    <row r="251" spans="1:5" s="19" customFormat="1" ht="12" customHeight="1">
      <c r="A251" s="85" t="s">
        <v>278</v>
      </c>
      <c r="B251" s="85"/>
      <c r="C251" s="85"/>
      <c r="D251" s="85"/>
      <c r="E251" s="85"/>
    </row>
  </sheetData>
  <sheetProtection/>
  <mergeCells count="217">
    <mergeCell ref="A5:B5"/>
    <mergeCell ref="A6:B6"/>
    <mergeCell ref="A1:E1"/>
    <mergeCell ref="A2:E2"/>
    <mergeCell ref="A3:E3"/>
    <mergeCell ref="A4:E4"/>
    <mergeCell ref="A15:B15"/>
    <mergeCell ref="A19:B19"/>
    <mergeCell ref="A10:B10"/>
    <mergeCell ref="A11:B11"/>
    <mergeCell ref="A7:E7"/>
    <mergeCell ref="A8:B8"/>
    <mergeCell ref="A27:B27"/>
    <mergeCell ref="A30:B30"/>
    <mergeCell ref="A23:B23"/>
    <mergeCell ref="A24:B24"/>
    <mergeCell ref="A21:B21"/>
    <mergeCell ref="A22:B22"/>
    <mergeCell ref="A40:B40"/>
    <mergeCell ref="A41:B41"/>
    <mergeCell ref="A37:B37"/>
    <mergeCell ref="A38:B38"/>
    <mergeCell ref="A31:B31"/>
    <mergeCell ref="A36:B36"/>
    <mergeCell ref="A53:B53"/>
    <mergeCell ref="A54:B54"/>
    <mergeCell ref="A51:B51"/>
    <mergeCell ref="A52:B52"/>
    <mergeCell ref="A42:B42"/>
    <mergeCell ref="A46:B46"/>
    <mergeCell ref="A60:B60"/>
    <mergeCell ref="A61:B61"/>
    <mergeCell ref="A58:B58"/>
    <mergeCell ref="A59:B59"/>
    <mergeCell ref="A56:B56"/>
    <mergeCell ref="A57:B57"/>
    <mergeCell ref="A66:B66"/>
    <mergeCell ref="A67:B67"/>
    <mergeCell ref="A64:B64"/>
    <mergeCell ref="A65:B65"/>
    <mergeCell ref="A62:B62"/>
    <mergeCell ref="A63:B63"/>
    <mergeCell ref="A73:B73"/>
    <mergeCell ref="A74:B74"/>
    <mergeCell ref="A70:B70"/>
    <mergeCell ref="A72:B72"/>
    <mergeCell ref="A68:B68"/>
    <mergeCell ref="A69:B69"/>
    <mergeCell ref="A79:B79"/>
    <mergeCell ref="A80:B80"/>
    <mergeCell ref="A77:B77"/>
    <mergeCell ref="A78:B78"/>
    <mergeCell ref="A75:B75"/>
    <mergeCell ref="A76:B76"/>
    <mergeCell ref="A85:B85"/>
    <mergeCell ref="A86:B86"/>
    <mergeCell ref="A83:B83"/>
    <mergeCell ref="A84:B84"/>
    <mergeCell ref="A81:B81"/>
    <mergeCell ref="A82:B82"/>
    <mergeCell ref="A91:B91"/>
    <mergeCell ref="A92:B92"/>
    <mergeCell ref="A89:B89"/>
    <mergeCell ref="A90:B90"/>
    <mergeCell ref="A87:B87"/>
    <mergeCell ref="A88:B88"/>
    <mergeCell ref="A97:B97"/>
    <mergeCell ref="A98:B98"/>
    <mergeCell ref="A95:B95"/>
    <mergeCell ref="A96:B96"/>
    <mergeCell ref="A93:B93"/>
    <mergeCell ref="A94:B94"/>
    <mergeCell ref="A103:B103"/>
    <mergeCell ref="A104:B104"/>
    <mergeCell ref="A101:B101"/>
    <mergeCell ref="A102:B102"/>
    <mergeCell ref="A99:B99"/>
    <mergeCell ref="A100:B100"/>
    <mergeCell ref="A109:B109"/>
    <mergeCell ref="A110:B110"/>
    <mergeCell ref="A107:B107"/>
    <mergeCell ref="A108:B108"/>
    <mergeCell ref="A105:B105"/>
    <mergeCell ref="A106:B106"/>
    <mergeCell ref="A116:B116"/>
    <mergeCell ref="A117:B117"/>
    <mergeCell ref="A114:B114"/>
    <mergeCell ref="A115:B115"/>
    <mergeCell ref="A111:B111"/>
    <mergeCell ref="A112:B112"/>
    <mergeCell ref="A113:B113"/>
    <mergeCell ref="A122:B122"/>
    <mergeCell ref="A123:B123"/>
    <mergeCell ref="A120:B120"/>
    <mergeCell ref="A121:B121"/>
    <mergeCell ref="A118:B118"/>
    <mergeCell ref="A119:B119"/>
    <mergeCell ref="A128:B128"/>
    <mergeCell ref="A129:B129"/>
    <mergeCell ref="A126:B126"/>
    <mergeCell ref="A127:B127"/>
    <mergeCell ref="A124:B124"/>
    <mergeCell ref="A125:B125"/>
    <mergeCell ref="A135:B135"/>
    <mergeCell ref="A136:B136"/>
    <mergeCell ref="A132:B132"/>
    <mergeCell ref="A134:B134"/>
    <mergeCell ref="A130:B130"/>
    <mergeCell ref="A131:B131"/>
    <mergeCell ref="A141:B141"/>
    <mergeCell ref="A142:B142"/>
    <mergeCell ref="A139:B139"/>
    <mergeCell ref="A140:B140"/>
    <mergeCell ref="A137:B137"/>
    <mergeCell ref="A138:B138"/>
    <mergeCell ref="A147:B147"/>
    <mergeCell ref="A148:B148"/>
    <mergeCell ref="A145:B145"/>
    <mergeCell ref="A146:B146"/>
    <mergeCell ref="A143:B143"/>
    <mergeCell ref="A144:B144"/>
    <mergeCell ref="A153:B153"/>
    <mergeCell ref="A154:B154"/>
    <mergeCell ref="A151:B151"/>
    <mergeCell ref="A152:B152"/>
    <mergeCell ref="A149:B149"/>
    <mergeCell ref="A150:B150"/>
    <mergeCell ref="A159:B159"/>
    <mergeCell ref="A160:B160"/>
    <mergeCell ref="A157:B157"/>
    <mergeCell ref="A158:B158"/>
    <mergeCell ref="A155:B155"/>
    <mergeCell ref="A156:B156"/>
    <mergeCell ref="A166:B166"/>
    <mergeCell ref="A167:B167"/>
    <mergeCell ref="A163:B163"/>
    <mergeCell ref="A165:B165"/>
    <mergeCell ref="A161:B161"/>
    <mergeCell ref="A162:B162"/>
    <mergeCell ref="A172:B172"/>
    <mergeCell ref="A173:B173"/>
    <mergeCell ref="A170:B170"/>
    <mergeCell ref="A171:B171"/>
    <mergeCell ref="A168:B168"/>
    <mergeCell ref="A169:B169"/>
    <mergeCell ref="A179:B179"/>
    <mergeCell ref="A180:B180"/>
    <mergeCell ref="A177:B177"/>
    <mergeCell ref="A178:B178"/>
    <mergeCell ref="A175:B175"/>
    <mergeCell ref="A176:B176"/>
    <mergeCell ref="A185:B185"/>
    <mergeCell ref="A186:B186"/>
    <mergeCell ref="A183:B183"/>
    <mergeCell ref="A184:B184"/>
    <mergeCell ref="A181:B181"/>
    <mergeCell ref="A182:B182"/>
    <mergeCell ref="A191:B191"/>
    <mergeCell ref="A192:B192"/>
    <mergeCell ref="A189:B189"/>
    <mergeCell ref="A190:B190"/>
    <mergeCell ref="A187:B187"/>
    <mergeCell ref="A188:B188"/>
    <mergeCell ref="A198:B198"/>
    <mergeCell ref="A199:B199"/>
    <mergeCell ref="A196:B196"/>
    <mergeCell ref="A197:B197"/>
    <mergeCell ref="A194:B194"/>
    <mergeCell ref="A195:B195"/>
    <mergeCell ref="A205:B205"/>
    <mergeCell ref="A206:B206"/>
    <mergeCell ref="A203:B203"/>
    <mergeCell ref="A204:B204"/>
    <mergeCell ref="A200:B200"/>
    <mergeCell ref="A202:B202"/>
    <mergeCell ref="A212:B212"/>
    <mergeCell ref="A213:B213"/>
    <mergeCell ref="A210:B210"/>
    <mergeCell ref="A211:B211"/>
    <mergeCell ref="A207:B207"/>
    <mergeCell ref="A209:B209"/>
    <mergeCell ref="A218:B218"/>
    <mergeCell ref="A219:B219"/>
    <mergeCell ref="A216:B216"/>
    <mergeCell ref="A217:B217"/>
    <mergeCell ref="A214:B214"/>
    <mergeCell ref="A215:B215"/>
    <mergeCell ref="A224:B224"/>
    <mergeCell ref="A225:B225"/>
    <mergeCell ref="A222:B222"/>
    <mergeCell ref="A223:B223"/>
    <mergeCell ref="A220:B220"/>
    <mergeCell ref="A221:B221"/>
    <mergeCell ref="A231:B231"/>
    <mergeCell ref="A232:B232"/>
    <mergeCell ref="A229:B229"/>
    <mergeCell ref="A230:B230"/>
    <mergeCell ref="A226:B226"/>
    <mergeCell ref="A227:B227"/>
    <mergeCell ref="A237:B237"/>
    <mergeCell ref="A239:B239"/>
    <mergeCell ref="A235:B235"/>
    <mergeCell ref="A236:B236"/>
    <mergeCell ref="A233:B233"/>
    <mergeCell ref="A234:B234"/>
    <mergeCell ref="A244:E244"/>
    <mergeCell ref="A245:E245"/>
    <mergeCell ref="A242:B242"/>
    <mergeCell ref="A243:B243"/>
    <mergeCell ref="A240:B240"/>
    <mergeCell ref="A241:B241"/>
    <mergeCell ref="A250:E250"/>
    <mergeCell ref="A251:E251"/>
    <mergeCell ref="A246:E246"/>
    <mergeCell ref="A247:E247"/>
    <mergeCell ref="A248:E248"/>
    <mergeCell ref="A249:E249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5" width="13.8515625" style="2" customWidth="1"/>
    <col min="6" max="16384" width="9.140625" style="1" customWidth="1"/>
  </cols>
  <sheetData>
    <row r="1" spans="1:5" s="3" customFormat="1" ht="12" customHeight="1">
      <c r="A1" s="94"/>
      <c r="B1" s="94"/>
      <c r="C1" s="94"/>
      <c r="D1" s="94"/>
      <c r="E1" s="94"/>
    </row>
    <row r="2" spans="1:5" s="3" customFormat="1" ht="27" customHeight="1">
      <c r="A2" s="114" t="s">
        <v>0</v>
      </c>
      <c r="B2" s="114"/>
      <c r="C2" s="114"/>
      <c r="D2" s="114"/>
      <c r="E2" s="114"/>
    </row>
    <row r="3" spans="1:5" s="4" customFormat="1" ht="12" customHeight="1">
      <c r="A3" s="96"/>
      <c r="B3" s="96"/>
      <c r="C3" s="96"/>
      <c r="D3" s="96"/>
      <c r="E3" s="96"/>
    </row>
    <row r="4" spans="1:5" s="4" customFormat="1" ht="12" customHeight="1">
      <c r="A4" s="121"/>
      <c r="B4" s="121"/>
      <c r="C4" s="121"/>
      <c r="D4" s="121"/>
      <c r="E4" s="121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120"/>
      <c r="B7" s="120"/>
      <c r="C7" s="120"/>
      <c r="D7" s="120"/>
      <c r="E7" s="120"/>
    </row>
    <row r="8" spans="1:5" s="13" customFormat="1" ht="12" customHeight="1">
      <c r="A8" s="117" t="s">
        <v>4</v>
      </c>
      <c r="B8" s="117"/>
      <c r="C8" s="14">
        <f>C10+C21+C36+C40+C51</f>
        <v>51902253838</v>
      </c>
      <c r="D8" s="14">
        <f>D10+D21+D36+D40+D51</f>
        <v>34479860802</v>
      </c>
      <c r="E8" s="14">
        <f>E10+E21+E36+E40+E51</f>
        <v>17422393036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3523410825</v>
      </c>
      <c r="D10" s="18">
        <f>D11+D15+D19</f>
        <v>2457682000</v>
      </c>
      <c r="E10" s="18">
        <f>E11+E15+E19</f>
        <v>1065728825</v>
      </c>
    </row>
    <row r="11" spans="1:5" s="19" customFormat="1" ht="12" customHeight="1">
      <c r="A11" s="100" t="s">
        <v>6</v>
      </c>
      <c r="B11" s="100"/>
      <c r="C11" s="20">
        <f>C12+C13+C14</f>
        <v>1251302098</v>
      </c>
      <c r="D11" s="20">
        <f>D12+D13+D14</f>
        <v>953760000</v>
      </c>
      <c r="E11" s="20">
        <f>E12+E13+E14</f>
        <v>297542098</v>
      </c>
    </row>
    <row r="12" spans="1:5" s="19" customFormat="1" ht="12" customHeight="1">
      <c r="A12" s="21"/>
      <c r="B12" s="22" t="s">
        <v>7</v>
      </c>
      <c r="C12" s="20">
        <f>C222+C224+C230+C237+C238</f>
        <v>490825717</v>
      </c>
      <c r="D12" s="20">
        <f>D222+D224+D230+D237+D238</f>
        <v>371705000</v>
      </c>
      <c r="E12" s="20">
        <f>E222+E224+E230+E237+E238</f>
        <v>119120717</v>
      </c>
    </row>
    <row r="13" spans="1:5" s="19" customFormat="1" ht="12" customHeight="1">
      <c r="A13" s="21"/>
      <c r="B13" s="22" t="s">
        <v>8</v>
      </c>
      <c r="C13" s="20">
        <f>+C223+C231+C226+C227+C228+C229+C233+C234+C239</f>
        <v>430214397</v>
      </c>
      <c r="D13" s="20">
        <f>+D223+D231+D226+D227+D228+D229+D233+D234+D239</f>
        <v>338898000</v>
      </c>
      <c r="E13" s="20">
        <f>+E223+E231+E226+E227+E228+E229+E233+E234+E239</f>
        <v>91316397</v>
      </c>
    </row>
    <row r="14" spans="1:5" s="19" customFormat="1" ht="12" customHeight="1">
      <c r="A14" s="21"/>
      <c r="B14" s="23" t="s">
        <v>9</v>
      </c>
      <c r="C14" s="20">
        <f>C225+C232+C235+C236</f>
        <v>330261984</v>
      </c>
      <c r="D14" s="20">
        <f>D225+D232+D235+D236</f>
        <v>243157000</v>
      </c>
      <c r="E14" s="20">
        <f>E225+E232+E235+E236</f>
        <v>87104984</v>
      </c>
    </row>
    <row r="15" spans="1:5" s="19" customFormat="1" ht="12" customHeight="1">
      <c r="A15" s="100" t="s">
        <v>10</v>
      </c>
      <c r="B15" s="100"/>
      <c r="C15" s="20">
        <f>C16+C17+C18</f>
        <v>760048874</v>
      </c>
      <c r="D15" s="20">
        <f>D16+D17+D18</f>
        <v>540512000</v>
      </c>
      <c r="E15" s="20">
        <f>E16+E17+E18</f>
        <v>219536874</v>
      </c>
    </row>
    <row r="16" spans="1:5" s="19" customFormat="1" ht="12" customHeight="1">
      <c r="A16" s="21"/>
      <c r="B16" s="22" t="s">
        <v>11</v>
      </c>
      <c r="C16" s="20">
        <f>+C216</f>
        <v>257652822</v>
      </c>
      <c r="D16" s="20">
        <f>+D216</f>
        <v>181970000</v>
      </c>
      <c r="E16" s="20">
        <f>+E216</f>
        <v>75682822</v>
      </c>
    </row>
    <row r="17" spans="1:5" s="19" customFormat="1" ht="12" customHeight="1">
      <c r="A17" s="21"/>
      <c r="B17" s="22" t="s">
        <v>12</v>
      </c>
      <c r="C17" s="20">
        <f>+C215</f>
        <v>254875908</v>
      </c>
      <c r="D17" s="20">
        <f>+D215</f>
        <v>189371000</v>
      </c>
      <c r="E17" s="20">
        <f>+E215</f>
        <v>65504908</v>
      </c>
    </row>
    <row r="18" spans="1:5" s="19" customFormat="1" ht="12" customHeight="1">
      <c r="A18" s="24"/>
      <c r="B18" s="22" t="s">
        <v>13</v>
      </c>
      <c r="C18" s="20">
        <f>C217+C218+C219</f>
        <v>247520144</v>
      </c>
      <c r="D18" s="20">
        <f>D217+D218+D219</f>
        <v>169171000</v>
      </c>
      <c r="E18" s="20">
        <f>E217+E218+E219</f>
        <v>78349144</v>
      </c>
    </row>
    <row r="19" spans="1:5" s="19" customFormat="1" ht="12" customHeight="1">
      <c r="A19" s="101" t="s">
        <v>14</v>
      </c>
      <c r="B19" s="101"/>
      <c r="C19" s="26">
        <f>C207+C208+C209+C192+C210+C211+C198+C212+C201</f>
        <v>1512059853</v>
      </c>
      <c r="D19" s="26">
        <f>D207+D208+D209+D192+D210+D211+D198+D212+D201</f>
        <v>963410000</v>
      </c>
      <c r="E19" s="26">
        <f>E207+E208+E209+E192+E210+E211+E198+E212+E201</f>
        <v>548649853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15</v>
      </c>
      <c r="B21" s="93"/>
      <c r="C21" s="18">
        <f>C22+C23+C24+C27+C30+C31</f>
        <v>11338014639</v>
      </c>
      <c r="D21" s="18">
        <f>D22+D23+D24+D27+D30+D31</f>
        <v>7029546167</v>
      </c>
      <c r="E21" s="18">
        <f>E22+E23+E24+E27+E30+E31</f>
        <v>4308468472</v>
      </c>
    </row>
    <row r="22" spans="1:5" s="19" customFormat="1" ht="12" customHeight="1">
      <c r="A22" s="100" t="s">
        <v>16</v>
      </c>
      <c r="B22" s="100"/>
      <c r="C22" s="20">
        <f>C138+C140+C141+C155+C156+C159+C161+C163+C165</f>
        <v>7400854031</v>
      </c>
      <c r="D22" s="20">
        <f>D138+D140+D141+D155+D156+D159+D161+D163+D165</f>
        <v>4408848425</v>
      </c>
      <c r="E22" s="20">
        <f>E138+E140+E141+E155+E156+E159+E161+E163+E165</f>
        <v>2992005606</v>
      </c>
    </row>
    <row r="23" spans="1:5" s="19" customFormat="1" ht="12" customHeight="1">
      <c r="A23" s="100" t="s">
        <v>17</v>
      </c>
      <c r="B23" s="100"/>
      <c r="C23" s="20">
        <f>C142+C149+C152+C157+C164+C166+C167+C173</f>
        <v>932506148</v>
      </c>
      <c r="D23" s="20">
        <f>D142+D149+D152+D157+D164+D166+D167+D173</f>
        <v>620151999</v>
      </c>
      <c r="E23" s="20">
        <f>E142+E149+E152+E157+E164+E166+E167+E173</f>
        <v>312354149</v>
      </c>
    </row>
    <row r="24" spans="1:5" s="19" customFormat="1" ht="12" customHeight="1">
      <c r="A24" s="100" t="s">
        <v>18</v>
      </c>
      <c r="B24" s="100"/>
      <c r="C24" s="20">
        <f>C25+C26</f>
        <v>1677433641</v>
      </c>
      <c r="D24" s="20">
        <f>D25+D26</f>
        <v>1075842004</v>
      </c>
      <c r="E24" s="20">
        <f>E25+E26</f>
        <v>601591637</v>
      </c>
    </row>
    <row r="25" spans="1:5" s="19" customFormat="1" ht="12" customHeight="1">
      <c r="A25" s="27"/>
      <c r="B25" s="22" t="s">
        <v>19</v>
      </c>
      <c r="C25" s="20">
        <f>C139+C146+C148+C158+C168+C174</f>
        <v>142366575</v>
      </c>
      <c r="D25" s="20">
        <f>D139+D146+D148+D158+D168+D174</f>
        <v>112999001</v>
      </c>
      <c r="E25" s="20">
        <f>E139+E146+E148+E158+E168+E174</f>
        <v>29367574</v>
      </c>
    </row>
    <row r="26" spans="1:5" s="19" customFormat="1" ht="12" customHeight="1">
      <c r="A26" s="24"/>
      <c r="B26" s="22" t="s">
        <v>20</v>
      </c>
      <c r="C26" s="20">
        <f>C147+C150+C154+C170</f>
        <v>1535067066</v>
      </c>
      <c r="D26" s="20">
        <f>D147+D150+D154+D170</f>
        <v>962843003</v>
      </c>
      <c r="E26" s="20">
        <f>E147+E150+E154+E170</f>
        <v>572224063</v>
      </c>
    </row>
    <row r="27" spans="1:5" s="19" customFormat="1" ht="12" customHeight="1">
      <c r="A27" s="100" t="s">
        <v>21</v>
      </c>
      <c r="B27" s="100"/>
      <c r="C27" s="20">
        <f>C28+C29</f>
        <v>496026691</v>
      </c>
      <c r="D27" s="20">
        <f>D28+D29</f>
        <v>322363739</v>
      </c>
      <c r="E27" s="20">
        <f>E28+E29</f>
        <v>173662952</v>
      </c>
    </row>
    <row r="28" spans="1:5" s="19" customFormat="1" ht="12" customHeight="1">
      <c r="A28" s="27"/>
      <c r="B28" s="22" t="s">
        <v>22</v>
      </c>
      <c r="C28" s="20">
        <f>+C144</f>
        <v>155367771</v>
      </c>
      <c r="D28" s="20">
        <f>+D144</f>
        <v>124944740</v>
      </c>
      <c r="E28" s="20">
        <f>+E144</f>
        <v>30423031</v>
      </c>
    </row>
    <row r="29" spans="1:5" s="19" customFormat="1" ht="12" customHeight="1">
      <c r="A29" s="24"/>
      <c r="B29" s="22" t="s">
        <v>23</v>
      </c>
      <c r="C29" s="20">
        <f>C143+C169+C172</f>
        <v>340658920</v>
      </c>
      <c r="D29" s="20">
        <f>D143+D169+D172</f>
        <v>197418999</v>
      </c>
      <c r="E29" s="20">
        <f>E143+E169+E172</f>
        <v>143239921</v>
      </c>
    </row>
    <row r="30" spans="1:5" s="19" customFormat="1" ht="12" customHeight="1">
      <c r="A30" s="100" t="s">
        <v>24</v>
      </c>
      <c r="B30" s="100"/>
      <c r="C30" s="20">
        <f>C151+C153+C160+C162+C171</f>
        <v>111473798</v>
      </c>
      <c r="D30" s="20">
        <f>D151+D153+D160+D162+D171</f>
        <v>83649000</v>
      </c>
      <c r="E30" s="20">
        <f>E151+E153+E160+E162+E171</f>
        <v>27824798</v>
      </c>
    </row>
    <row r="31" spans="1:5" s="19" customFormat="1" ht="12" customHeight="1">
      <c r="A31" s="100" t="s">
        <v>25</v>
      </c>
      <c r="B31" s="100"/>
      <c r="C31" s="20">
        <f>C32+C33+C34</f>
        <v>719720330</v>
      </c>
      <c r="D31" s="20">
        <f>D32+D33+D34</f>
        <v>518691000</v>
      </c>
      <c r="E31" s="20">
        <f>E32+E33+E34</f>
        <v>201029330</v>
      </c>
    </row>
    <row r="32" spans="1:5" s="19" customFormat="1" ht="12" customHeight="1">
      <c r="A32" s="27"/>
      <c r="B32" s="22" t="s">
        <v>26</v>
      </c>
      <c r="C32" s="20">
        <f>C182</f>
        <v>69710594</v>
      </c>
      <c r="D32" s="20">
        <f>D182</f>
        <v>55532000</v>
      </c>
      <c r="E32" s="20">
        <f>E182</f>
        <v>14178594</v>
      </c>
    </row>
    <row r="33" spans="1:5" s="19" customFormat="1" ht="12" customHeight="1">
      <c r="A33" s="21"/>
      <c r="B33" s="22" t="s">
        <v>27</v>
      </c>
      <c r="C33" s="20">
        <f>C178+C179+C180+C183</f>
        <v>54003361</v>
      </c>
      <c r="D33" s="20">
        <f>D178+D179+D180+D183</f>
        <v>43415000</v>
      </c>
      <c r="E33" s="20">
        <f>E178+E179+E180+E183</f>
        <v>10588361</v>
      </c>
    </row>
    <row r="34" spans="1:5" s="19" customFormat="1" ht="12" customHeight="1">
      <c r="A34" s="21"/>
      <c r="B34" s="28" t="s">
        <v>28</v>
      </c>
      <c r="C34" s="26">
        <f>C177+C181+C184</f>
        <v>596006375</v>
      </c>
      <c r="D34" s="26">
        <f>D177+D181+D184</f>
        <v>419744000</v>
      </c>
      <c r="E34" s="26">
        <f>E177+E181+E184</f>
        <v>176262375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6402521228</v>
      </c>
      <c r="D36" s="18">
        <f>D37+D38</f>
        <v>4227697000</v>
      </c>
      <c r="E36" s="18">
        <f>E37+E38</f>
        <v>2174824228</v>
      </c>
    </row>
    <row r="37" spans="1:5" s="19" customFormat="1" ht="12" customHeight="1">
      <c r="A37" s="100" t="s">
        <v>30</v>
      </c>
      <c r="B37" s="100"/>
      <c r="C37" s="20">
        <f>C187+C188+C190+C191+C193+C196+C199+C200+C203+C204</f>
        <v>5371427120</v>
      </c>
      <c r="D37" s="20">
        <f>D187+D188+D190+D191+D193+D196+D199+D200+D203+D204</f>
        <v>3568734000</v>
      </c>
      <c r="E37" s="20">
        <f>E187+E188+E190+E191+E193+E196+E199+E200+E203+E204</f>
        <v>1802693120</v>
      </c>
    </row>
    <row r="38" spans="1:5" s="19" customFormat="1" ht="12" customHeight="1">
      <c r="A38" s="101" t="s">
        <v>31</v>
      </c>
      <c r="B38" s="101"/>
      <c r="C38" s="26">
        <f>+C189+C145+C194+C202</f>
        <v>1031094108</v>
      </c>
      <c r="D38" s="26">
        <f>+D189+D145+D194+D202</f>
        <v>658963000</v>
      </c>
      <c r="E38" s="26">
        <f>+E189+E145+E194+E202</f>
        <v>372131108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C41+C42+C46</f>
        <v>23113994284</v>
      </c>
      <c r="D40" s="18">
        <f>D41+D42+D46</f>
        <v>15500283000</v>
      </c>
      <c r="E40" s="18">
        <f>E41+E42+E46</f>
        <v>7613711284</v>
      </c>
    </row>
    <row r="41" spans="1:5" s="19" customFormat="1" ht="12" customHeight="1">
      <c r="A41" s="100" t="s">
        <v>33</v>
      </c>
      <c r="B41" s="100"/>
      <c r="C41" s="20">
        <f>C86+C87+C89+C91+C92+C96+C97+C99+C101+C103+C104+C108+C110+C114+C115+C119+C122+C126+C130+C134+C135</f>
        <v>16308403631</v>
      </c>
      <c r="D41" s="20">
        <f>D86+D87+D89+D91+D92+D96+D97+D99+D101+D103+D104+D108+D110+D114+D115+D119+D122+D126+D130+D134+D135</f>
        <v>10855315000</v>
      </c>
      <c r="E41" s="20">
        <f>E86+E87+E89+E91+E92+E96+E97+E99+E101+E103+E104+E108+E110+E114+E115+E119+E122+E126+E130+E134+E135</f>
        <v>5453088631</v>
      </c>
    </row>
    <row r="42" spans="1:5" s="19" customFormat="1" ht="12" customHeight="1">
      <c r="A42" s="102" t="s">
        <v>34</v>
      </c>
      <c r="B42" s="102"/>
      <c r="C42" s="20">
        <f>C43+C44+C45</f>
        <v>3475624957</v>
      </c>
      <c r="D42" s="20">
        <f>D43+D44+D45</f>
        <v>2431151000</v>
      </c>
      <c r="E42" s="20">
        <f>E43+E44+E45</f>
        <v>1044473957</v>
      </c>
    </row>
    <row r="43" spans="1:5" s="19" customFormat="1" ht="12" customHeight="1">
      <c r="A43" s="28"/>
      <c r="B43" s="22" t="s">
        <v>35</v>
      </c>
      <c r="C43" s="20">
        <f>C78+C81+C88+C102+C195+C106+C197+C111+C124+C128+C131</f>
        <v>2095026150</v>
      </c>
      <c r="D43" s="20">
        <f>D78+D81+D88+D102+D195+D106+D197+D111+D124+D128+D131</f>
        <v>1480922000</v>
      </c>
      <c r="E43" s="20">
        <f>E78+E81+E88+E102+E195+E106+E197+E111+E124+E128+E131</f>
        <v>614104150</v>
      </c>
    </row>
    <row r="44" spans="1:5" s="19" customFormat="1" ht="12" customHeight="1">
      <c r="A44" s="28"/>
      <c r="B44" s="22" t="s">
        <v>36</v>
      </c>
      <c r="C44" s="20">
        <f>C90+C118+C120+C129</f>
        <v>1278096188</v>
      </c>
      <c r="D44" s="20">
        <f>D90+D118+D120+D129</f>
        <v>868797000</v>
      </c>
      <c r="E44" s="20">
        <f>E90+E118+E120+E129</f>
        <v>409299188</v>
      </c>
    </row>
    <row r="45" spans="1:5" s="19" customFormat="1" ht="12" customHeight="1">
      <c r="A45" s="28"/>
      <c r="B45" s="23" t="s">
        <v>37</v>
      </c>
      <c r="C45" s="20">
        <f>C83+C94+C95+C132</f>
        <v>102502619</v>
      </c>
      <c r="D45" s="20">
        <f>D83+D94+D95+D132</f>
        <v>81432000</v>
      </c>
      <c r="E45" s="20">
        <f>E83+E94+E95+E132</f>
        <v>21070619</v>
      </c>
    </row>
    <row r="46" spans="1:5" s="19" customFormat="1" ht="12" customHeight="1">
      <c r="A46" s="100" t="s">
        <v>38</v>
      </c>
      <c r="B46" s="100"/>
      <c r="C46" s="20">
        <f>C47+C48+C49</f>
        <v>3329965696</v>
      </c>
      <c r="D46" s="20">
        <f>D47+D48+D49</f>
        <v>2213817000</v>
      </c>
      <c r="E46" s="20">
        <f>E47+E48+E49</f>
        <v>1116148696</v>
      </c>
    </row>
    <row r="47" spans="1:5" s="19" customFormat="1" ht="12" customHeight="1">
      <c r="A47" s="28"/>
      <c r="B47" s="22" t="s">
        <v>39</v>
      </c>
      <c r="C47" s="20">
        <f>+C74+C75+C85+C112</f>
        <v>341352117</v>
      </c>
      <c r="D47" s="20">
        <f>+D74+D75+D85+D112</f>
        <v>255216000</v>
      </c>
      <c r="E47" s="20">
        <f>+E74+E75+E85+E112</f>
        <v>86136117</v>
      </c>
    </row>
    <row r="48" spans="1:5" s="19" customFormat="1" ht="12" customHeight="1">
      <c r="A48" s="28"/>
      <c r="B48" s="22" t="s">
        <v>40</v>
      </c>
      <c r="C48" s="20">
        <f>C77+C79+C98+C100+C113+C117+C123+C127</f>
        <v>781498743</v>
      </c>
      <c r="D48" s="20">
        <f>D77+D79+D98+D100+D113+D117+D123+D127</f>
        <v>576083000</v>
      </c>
      <c r="E48" s="20">
        <f>E77+E79+E98+E100+E113+E117+E123+E127</f>
        <v>205415743</v>
      </c>
    </row>
    <row r="49" spans="1:5" s="19" customFormat="1" ht="12" customHeight="1">
      <c r="A49" s="28"/>
      <c r="B49" s="28" t="s">
        <v>41</v>
      </c>
      <c r="C49" s="26">
        <f>C73+C80+C93+C105+C116+C121+C133</f>
        <v>2207114836</v>
      </c>
      <c r="D49" s="26">
        <f>D73+D80+D93+D105+D116+D121+D133</f>
        <v>1382518000</v>
      </c>
      <c r="E49" s="26">
        <f>E73+E80+E93+E105+E116+E121+E133</f>
        <v>824596836</v>
      </c>
    </row>
    <row r="50" spans="1:5" s="19" customFormat="1" ht="12" customHeight="1">
      <c r="A50" s="23"/>
      <c r="B50" s="23"/>
      <c r="C50" s="23"/>
      <c r="D50" s="23"/>
      <c r="E50" s="23"/>
    </row>
    <row r="51" spans="1:5" s="17" customFormat="1" ht="12" customHeight="1">
      <c r="A51" s="93" t="s">
        <v>42</v>
      </c>
      <c r="B51" s="93"/>
      <c r="C51" s="18">
        <f>C52+C53+C54</f>
        <v>7524312862</v>
      </c>
      <c r="D51" s="18">
        <f>D52+D53+D54</f>
        <v>5264652635</v>
      </c>
      <c r="E51" s="18">
        <f>E52+E53+E54</f>
        <v>2259660227</v>
      </c>
    </row>
    <row r="52" spans="1:5" s="19" customFormat="1" ht="12" customHeight="1">
      <c r="A52" s="100" t="s">
        <v>43</v>
      </c>
      <c r="B52" s="100"/>
      <c r="C52" s="20">
        <f>C57+C61+C66+C70</f>
        <v>2389568200</v>
      </c>
      <c r="D52" s="20">
        <f>D57+D61+D66+D70</f>
        <v>1687711135</v>
      </c>
      <c r="E52" s="20">
        <f>E57+E61+E66+E70</f>
        <v>701857065</v>
      </c>
    </row>
    <row r="53" spans="1:5" s="19" customFormat="1" ht="12" customHeight="1">
      <c r="A53" s="100" t="s">
        <v>44</v>
      </c>
      <c r="B53" s="100"/>
      <c r="C53" s="20">
        <f>C76+C58+C82+C84+C62+C63+C64+C107+C109+C65+C67+C68+C125+C69</f>
        <v>4647468065</v>
      </c>
      <c r="D53" s="20">
        <f>D76+D58+D82+D84+D62+D63+D64+D107+D109+D65+D67+D68+D125+D69</f>
        <v>3229626500</v>
      </c>
      <c r="E53" s="20">
        <f>E76+E58+E82+E84+E62+E63+E64+E107+E109+E65+E67+E68+E125+E69</f>
        <v>1417841565</v>
      </c>
    </row>
    <row r="54" spans="1:5" s="19" customFormat="1" ht="12" customHeight="1">
      <c r="A54" s="101" t="s">
        <v>45</v>
      </c>
      <c r="B54" s="101"/>
      <c r="C54" s="26">
        <f>C60+C59</f>
        <v>487276597</v>
      </c>
      <c r="D54" s="26">
        <f>D60+D59</f>
        <v>347315000</v>
      </c>
      <c r="E54" s="26">
        <f>E60+E59</f>
        <v>139961597</v>
      </c>
    </row>
    <row r="55" spans="1:5" s="19" customFormat="1" ht="12" customHeight="1">
      <c r="A55" s="23"/>
      <c r="B55" s="29"/>
      <c r="C55" s="30"/>
      <c r="D55" s="30"/>
      <c r="E55" s="30"/>
    </row>
    <row r="56" spans="1:5" s="19" customFormat="1" ht="12" customHeight="1">
      <c r="A56" s="103" t="s">
        <v>46</v>
      </c>
      <c r="B56" s="103"/>
      <c r="C56" s="16">
        <f>SUM(C57:C70)</f>
        <v>6763635154</v>
      </c>
      <c r="D56" s="16">
        <f>SUM(D57:D70)</f>
        <v>4745135635</v>
      </c>
      <c r="E56" s="16">
        <f>SUM(E57:E70)</f>
        <v>2018499519</v>
      </c>
    </row>
    <row r="57" spans="1:5" s="19" customFormat="1" ht="12" customHeight="1">
      <c r="A57" s="112" t="s">
        <v>47</v>
      </c>
      <c r="B57" s="112"/>
      <c r="C57" s="31">
        <v>512399607</v>
      </c>
      <c r="D57" s="31">
        <v>341195000</v>
      </c>
      <c r="E57" s="31">
        <v>171204607</v>
      </c>
    </row>
    <row r="58" spans="1:5" s="19" customFormat="1" ht="12" customHeight="1">
      <c r="A58" s="112" t="s">
        <v>48</v>
      </c>
      <c r="B58" s="112"/>
      <c r="C58" s="31">
        <v>78120071</v>
      </c>
      <c r="D58" s="31">
        <v>49853000</v>
      </c>
      <c r="E58" s="31">
        <v>28267071</v>
      </c>
    </row>
    <row r="59" spans="1:5" s="19" customFormat="1" ht="12" customHeight="1">
      <c r="A59" s="112" t="s">
        <v>49</v>
      </c>
      <c r="B59" s="112"/>
      <c r="C59" s="31">
        <v>213077377</v>
      </c>
      <c r="D59" s="31">
        <v>155165000</v>
      </c>
      <c r="E59" s="31">
        <v>57912377</v>
      </c>
    </row>
    <row r="60" spans="1:5" s="19" customFormat="1" ht="12" customHeight="1">
      <c r="A60" s="112" t="s">
        <v>50</v>
      </c>
      <c r="B60" s="112"/>
      <c r="C60" s="31">
        <v>274199220</v>
      </c>
      <c r="D60" s="31">
        <v>192150000</v>
      </c>
      <c r="E60" s="31">
        <v>82049220</v>
      </c>
    </row>
    <row r="61" spans="1:5" s="19" customFormat="1" ht="12" customHeight="1">
      <c r="A61" s="112" t="s">
        <v>51</v>
      </c>
      <c r="B61" s="112"/>
      <c r="C61" s="31">
        <v>1014159728</v>
      </c>
      <c r="D61" s="31">
        <v>746863135</v>
      </c>
      <c r="E61" s="31">
        <v>267296593</v>
      </c>
    </row>
    <row r="62" spans="1:5" s="19" customFormat="1" ht="12" customHeight="1">
      <c r="A62" s="112" t="s">
        <v>52</v>
      </c>
      <c r="B62" s="112"/>
      <c r="C62" s="31">
        <v>302574136</v>
      </c>
      <c r="D62" s="31">
        <v>214120000</v>
      </c>
      <c r="E62" s="31">
        <v>88454136</v>
      </c>
    </row>
    <row r="63" spans="1:5" s="19" customFormat="1" ht="12" customHeight="1">
      <c r="A63" s="112" t="s">
        <v>53</v>
      </c>
      <c r="B63" s="112"/>
      <c r="C63" s="31">
        <v>171693555</v>
      </c>
      <c r="D63" s="31">
        <v>121674000</v>
      </c>
      <c r="E63" s="31">
        <v>50019555</v>
      </c>
    </row>
    <row r="64" spans="1:5" s="19" customFormat="1" ht="12" customHeight="1">
      <c r="A64" s="112" t="s">
        <v>54</v>
      </c>
      <c r="B64" s="112"/>
      <c r="C64" s="31">
        <v>1887390254</v>
      </c>
      <c r="D64" s="31">
        <v>1373104500</v>
      </c>
      <c r="E64" s="31">
        <v>514285754</v>
      </c>
    </row>
    <row r="65" spans="1:5" s="19" customFormat="1" ht="12" customHeight="1">
      <c r="A65" s="112" t="s">
        <v>55</v>
      </c>
      <c r="B65" s="112"/>
      <c r="C65" s="31">
        <v>31430336</v>
      </c>
      <c r="D65" s="31">
        <v>24877000</v>
      </c>
      <c r="E65" s="31">
        <v>6553336</v>
      </c>
    </row>
    <row r="66" spans="1:5" s="19" customFormat="1" ht="12" customHeight="1">
      <c r="A66" s="112" t="s">
        <v>56</v>
      </c>
      <c r="B66" s="112"/>
      <c r="C66" s="31">
        <v>528304320</v>
      </c>
      <c r="D66" s="31">
        <v>370210000</v>
      </c>
      <c r="E66" s="31">
        <v>158094320</v>
      </c>
    </row>
    <row r="67" spans="1:5" s="19" customFormat="1" ht="12" customHeight="1">
      <c r="A67" s="112" t="s">
        <v>57</v>
      </c>
      <c r="B67" s="112"/>
      <c r="C67" s="31">
        <v>326089842</v>
      </c>
      <c r="D67" s="31">
        <v>204370000</v>
      </c>
      <c r="E67" s="31">
        <v>121719842</v>
      </c>
    </row>
    <row r="68" spans="1:5" s="19" customFormat="1" ht="12" customHeight="1">
      <c r="A68" s="112" t="s">
        <v>58</v>
      </c>
      <c r="B68" s="112"/>
      <c r="C68" s="31">
        <v>334103528</v>
      </c>
      <c r="D68" s="31">
        <v>219946000</v>
      </c>
      <c r="E68" s="31">
        <v>114157528</v>
      </c>
    </row>
    <row r="69" spans="1:5" s="19" customFormat="1" ht="12" customHeight="1">
      <c r="A69" s="112" t="s">
        <v>59</v>
      </c>
      <c r="B69" s="112"/>
      <c r="C69" s="31">
        <v>755388635</v>
      </c>
      <c r="D69" s="31">
        <v>502165000</v>
      </c>
      <c r="E69" s="31">
        <v>253223635</v>
      </c>
    </row>
    <row r="70" spans="1:5" s="19" customFormat="1" ht="12" customHeight="1">
      <c r="A70" s="119" t="s">
        <v>60</v>
      </c>
      <c r="B70" s="119"/>
      <c r="C70" s="32">
        <v>334704545</v>
      </c>
      <c r="D70" s="32">
        <v>229443000</v>
      </c>
      <c r="E70" s="32">
        <v>105261545</v>
      </c>
    </row>
    <row r="71" spans="1:5" s="19" customFormat="1" ht="12" customHeight="1">
      <c r="A71" s="23"/>
      <c r="B71" s="23"/>
      <c r="C71" s="23"/>
      <c r="D71" s="23"/>
      <c r="E71" s="23"/>
    </row>
    <row r="72" spans="1:5" s="19" customFormat="1" ht="12" customHeight="1">
      <c r="A72" s="93" t="s">
        <v>61</v>
      </c>
      <c r="B72" s="93"/>
      <c r="C72" s="18">
        <f>SUM(C73:C135)</f>
        <v>23807564987</v>
      </c>
      <c r="D72" s="18">
        <f>SUM(D73:D135)</f>
        <v>15965935000</v>
      </c>
      <c r="E72" s="18">
        <f>SUM(E73:E135)</f>
        <v>7841629987</v>
      </c>
    </row>
    <row r="73" spans="1:5" s="19" customFormat="1" ht="12" customHeight="1">
      <c r="A73" s="100" t="s">
        <v>62</v>
      </c>
      <c r="B73" s="100"/>
      <c r="C73" s="20">
        <v>578428824</v>
      </c>
      <c r="D73" s="20">
        <v>357320000</v>
      </c>
      <c r="E73" s="20">
        <v>221108824</v>
      </c>
    </row>
    <row r="74" spans="1:5" s="19" customFormat="1" ht="12" customHeight="1">
      <c r="A74" s="100" t="s">
        <v>63</v>
      </c>
      <c r="B74" s="100"/>
      <c r="C74" s="20">
        <v>153523042</v>
      </c>
      <c r="D74" s="20">
        <v>119823000</v>
      </c>
      <c r="E74" s="20">
        <v>33700042</v>
      </c>
    </row>
    <row r="75" spans="1:5" s="19" customFormat="1" ht="12" customHeight="1">
      <c r="A75" s="100" t="s">
        <v>64</v>
      </c>
      <c r="B75" s="100"/>
      <c r="C75" s="20">
        <v>37671142</v>
      </c>
      <c r="D75" s="20">
        <v>27841000</v>
      </c>
      <c r="E75" s="20">
        <v>9830142</v>
      </c>
    </row>
    <row r="76" spans="1:5" s="19" customFormat="1" ht="12" customHeight="1">
      <c r="A76" s="100" t="s">
        <v>65</v>
      </c>
      <c r="B76" s="100"/>
      <c r="C76" s="20">
        <v>108031373</v>
      </c>
      <c r="D76" s="20">
        <v>82466000</v>
      </c>
      <c r="E76" s="20">
        <v>25565373</v>
      </c>
    </row>
    <row r="77" spans="1:5" s="19" customFormat="1" ht="12" customHeight="1">
      <c r="A77" s="100" t="s">
        <v>66</v>
      </c>
      <c r="B77" s="100"/>
      <c r="C77" s="20">
        <v>48990133</v>
      </c>
      <c r="D77" s="20">
        <v>37907000</v>
      </c>
      <c r="E77" s="20">
        <v>11083133</v>
      </c>
    </row>
    <row r="78" spans="1:5" s="19" customFormat="1" ht="12" customHeight="1">
      <c r="A78" s="100" t="s">
        <v>67</v>
      </c>
      <c r="B78" s="100"/>
      <c r="C78" s="20">
        <v>251197066</v>
      </c>
      <c r="D78" s="20">
        <v>166614000</v>
      </c>
      <c r="E78" s="20">
        <v>84583066</v>
      </c>
    </row>
    <row r="79" spans="1:5" s="19" customFormat="1" ht="12" customHeight="1">
      <c r="A79" s="100" t="s">
        <v>68</v>
      </c>
      <c r="B79" s="100"/>
      <c r="C79" s="20">
        <v>66987329</v>
      </c>
      <c r="D79" s="20">
        <v>54773000</v>
      </c>
      <c r="E79" s="20">
        <v>12214329</v>
      </c>
    </row>
    <row r="80" spans="1:5" s="19" customFormat="1" ht="12" customHeight="1">
      <c r="A80" s="100" t="s">
        <v>69</v>
      </c>
      <c r="B80" s="100"/>
      <c r="C80" s="20">
        <v>537943631</v>
      </c>
      <c r="D80" s="20">
        <v>355746000</v>
      </c>
      <c r="E80" s="20">
        <v>182197631</v>
      </c>
    </row>
    <row r="81" spans="1:5" s="19" customFormat="1" ht="12" customHeight="1">
      <c r="A81" s="100" t="s">
        <v>70</v>
      </c>
      <c r="B81" s="100"/>
      <c r="C81" s="20">
        <v>81691670</v>
      </c>
      <c r="D81" s="20">
        <v>53188000</v>
      </c>
      <c r="E81" s="20">
        <v>28503670</v>
      </c>
    </row>
    <row r="82" spans="1:5" s="19" customFormat="1" ht="12" customHeight="1">
      <c r="A82" s="100" t="s">
        <v>71</v>
      </c>
      <c r="B82" s="100"/>
      <c r="C82" s="20">
        <v>172649357</v>
      </c>
      <c r="D82" s="20">
        <v>111254000</v>
      </c>
      <c r="E82" s="20">
        <v>61395357</v>
      </c>
    </row>
    <row r="83" spans="1:5" s="19" customFormat="1" ht="12" customHeight="1">
      <c r="A83" s="100" t="s">
        <v>72</v>
      </c>
      <c r="B83" s="100"/>
      <c r="C83" s="20">
        <v>15168505</v>
      </c>
      <c r="D83" s="20">
        <v>11232000</v>
      </c>
      <c r="E83" s="20">
        <v>3936505</v>
      </c>
    </row>
    <row r="84" spans="1:5" s="19" customFormat="1" ht="12" customHeight="1">
      <c r="A84" s="100" t="s">
        <v>73</v>
      </c>
      <c r="B84" s="100"/>
      <c r="C84" s="20">
        <v>100588801</v>
      </c>
      <c r="D84" s="20">
        <v>74000000</v>
      </c>
      <c r="E84" s="20">
        <v>26588801</v>
      </c>
    </row>
    <row r="85" spans="1:5" s="19" customFormat="1" ht="12" customHeight="1">
      <c r="A85" s="100" t="s">
        <v>74</v>
      </c>
      <c r="B85" s="100"/>
      <c r="C85" s="20">
        <v>123705598</v>
      </c>
      <c r="D85" s="20">
        <v>84973000</v>
      </c>
      <c r="E85" s="20">
        <v>38732598</v>
      </c>
    </row>
    <row r="86" spans="1:5" s="19" customFormat="1" ht="12" customHeight="1">
      <c r="A86" s="100" t="s">
        <v>75</v>
      </c>
      <c r="B86" s="100"/>
      <c r="C86" s="20">
        <v>205954486</v>
      </c>
      <c r="D86" s="20">
        <v>136948000</v>
      </c>
      <c r="E86" s="20">
        <v>69006486</v>
      </c>
    </row>
    <row r="87" spans="1:5" s="19" customFormat="1" ht="12" customHeight="1">
      <c r="A87" s="100" t="s">
        <v>76</v>
      </c>
      <c r="B87" s="100"/>
      <c r="C87" s="20">
        <v>313817281</v>
      </c>
      <c r="D87" s="20">
        <v>175426000</v>
      </c>
      <c r="E87" s="20">
        <v>138391281</v>
      </c>
    </row>
    <row r="88" spans="1:5" s="19" customFormat="1" ht="12" customHeight="1">
      <c r="A88" s="100" t="s">
        <v>77</v>
      </c>
      <c r="B88" s="100"/>
      <c r="C88" s="20">
        <v>79676834</v>
      </c>
      <c r="D88" s="20">
        <v>60321000</v>
      </c>
      <c r="E88" s="20">
        <v>19355834</v>
      </c>
    </row>
    <row r="89" spans="1:5" s="19" customFormat="1" ht="12" customHeight="1">
      <c r="A89" s="100" t="s">
        <v>78</v>
      </c>
      <c r="B89" s="100"/>
      <c r="C89" s="20">
        <v>244293455</v>
      </c>
      <c r="D89" s="20">
        <v>153429000</v>
      </c>
      <c r="E89" s="20">
        <v>90864455</v>
      </c>
    </row>
    <row r="90" spans="1:5" s="19" customFormat="1" ht="12" customHeight="1">
      <c r="A90" s="100" t="s">
        <v>79</v>
      </c>
      <c r="B90" s="100"/>
      <c r="C90" s="20">
        <v>692164632</v>
      </c>
      <c r="D90" s="20">
        <v>480165000</v>
      </c>
      <c r="E90" s="20">
        <v>211999632</v>
      </c>
    </row>
    <row r="91" spans="1:5" s="19" customFormat="1" ht="12" customHeight="1">
      <c r="A91" s="100" t="s">
        <v>80</v>
      </c>
      <c r="B91" s="100"/>
      <c r="C91" s="20">
        <v>32318956</v>
      </c>
      <c r="D91" s="20">
        <v>18715000</v>
      </c>
      <c r="E91" s="20">
        <v>13603956</v>
      </c>
    </row>
    <row r="92" spans="1:5" s="19" customFormat="1" ht="12" customHeight="1">
      <c r="A92" s="100" t="s">
        <v>81</v>
      </c>
      <c r="B92" s="100"/>
      <c r="C92" s="20">
        <v>139835799</v>
      </c>
      <c r="D92" s="20">
        <v>90765000</v>
      </c>
      <c r="E92" s="20">
        <v>49070799</v>
      </c>
    </row>
    <row r="93" spans="1:5" s="19" customFormat="1" ht="12" customHeight="1">
      <c r="A93" s="100" t="s">
        <v>82</v>
      </c>
      <c r="B93" s="100"/>
      <c r="C93" s="20">
        <v>575782475</v>
      </c>
      <c r="D93" s="20">
        <v>353321000</v>
      </c>
      <c r="E93" s="20">
        <v>222461475</v>
      </c>
    </row>
    <row r="94" spans="1:5" s="19" customFormat="1" ht="12" customHeight="1">
      <c r="A94" s="100" t="s">
        <v>83</v>
      </c>
      <c r="B94" s="100"/>
      <c r="C94" s="20">
        <v>9089411</v>
      </c>
      <c r="D94" s="20">
        <v>6851000</v>
      </c>
      <c r="E94" s="20">
        <v>2238411</v>
      </c>
    </row>
    <row r="95" spans="1:5" s="19" customFormat="1" ht="12" customHeight="1">
      <c r="A95" s="100" t="s">
        <v>84</v>
      </c>
      <c r="B95" s="100"/>
      <c r="C95" s="20">
        <v>15574061</v>
      </c>
      <c r="D95" s="20">
        <v>11751000</v>
      </c>
      <c r="E95" s="20">
        <v>3823061</v>
      </c>
    </row>
    <row r="96" spans="1:5" s="19" customFormat="1" ht="12" customHeight="1">
      <c r="A96" s="100" t="s">
        <v>85</v>
      </c>
      <c r="B96" s="100"/>
      <c r="C96" s="20">
        <v>990017942</v>
      </c>
      <c r="D96" s="20">
        <v>577525000</v>
      </c>
      <c r="E96" s="20">
        <v>412492942</v>
      </c>
    </row>
    <row r="97" spans="1:5" s="19" customFormat="1" ht="12" customHeight="1">
      <c r="A97" s="100" t="s">
        <v>86</v>
      </c>
      <c r="B97" s="100"/>
      <c r="C97" s="20">
        <v>320852995</v>
      </c>
      <c r="D97" s="20">
        <v>187317000</v>
      </c>
      <c r="E97" s="20">
        <v>133535995</v>
      </c>
    </row>
    <row r="98" spans="1:5" s="19" customFormat="1" ht="12" customHeight="1">
      <c r="A98" s="100" t="s">
        <v>87</v>
      </c>
      <c r="B98" s="100"/>
      <c r="C98" s="20">
        <v>128353535</v>
      </c>
      <c r="D98" s="20">
        <v>100516000</v>
      </c>
      <c r="E98" s="20">
        <v>27837535</v>
      </c>
    </row>
    <row r="99" spans="1:5" s="19" customFormat="1" ht="12" customHeight="1">
      <c r="A99" s="100" t="s">
        <v>88</v>
      </c>
      <c r="B99" s="100"/>
      <c r="C99" s="20">
        <v>201881864</v>
      </c>
      <c r="D99" s="20">
        <v>116347000</v>
      </c>
      <c r="E99" s="20">
        <v>85534864</v>
      </c>
    </row>
    <row r="100" spans="1:5" s="19" customFormat="1" ht="12" customHeight="1">
      <c r="A100" s="100" t="s">
        <v>89</v>
      </c>
      <c r="B100" s="100"/>
      <c r="C100" s="20">
        <v>54913569</v>
      </c>
      <c r="D100" s="20">
        <v>43903000</v>
      </c>
      <c r="E100" s="20">
        <v>11010569</v>
      </c>
    </row>
    <row r="101" spans="1:5" s="19" customFormat="1" ht="12" customHeight="1">
      <c r="A101" s="100" t="s">
        <v>90</v>
      </c>
      <c r="B101" s="100"/>
      <c r="C101" s="20">
        <v>149460976</v>
      </c>
      <c r="D101" s="20">
        <v>115591000</v>
      </c>
      <c r="E101" s="20">
        <v>33869976</v>
      </c>
    </row>
    <row r="102" spans="1:5" s="19" customFormat="1" ht="12" customHeight="1">
      <c r="A102" s="100" t="s">
        <v>91</v>
      </c>
      <c r="B102" s="100"/>
      <c r="C102" s="20">
        <v>176473130</v>
      </c>
      <c r="D102" s="20">
        <v>122786000</v>
      </c>
      <c r="E102" s="20">
        <v>53687130</v>
      </c>
    </row>
    <row r="103" spans="1:5" s="19" customFormat="1" ht="12" customHeight="1">
      <c r="A103" s="100" t="s">
        <v>92</v>
      </c>
      <c r="B103" s="100"/>
      <c r="C103" s="20">
        <v>240328475</v>
      </c>
      <c r="D103" s="20">
        <v>161340000</v>
      </c>
      <c r="E103" s="20">
        <v>78988475</v>
      </c>
    </row>
    <row r="104" spans="1:5" s="19" customFormat="1" ht="12" customHeight="1">
      <c r="A104" s="100" t="s">
        <v>93</v>
      </c>
      <c r="B104" s="100"/>
      <c r="C104" s="20">
        <v>10358112201</v>
      </c>
      <c r="D104" s="20">
        <v>6987413000</v>
      </c>
      <c r="E104" s="20">
        <v>3370699201</v>
      </c>
    </row>
    <row r="105" spans="1:5" s="19" customFormat="1" ht="12" customHeight="1">
      <c r="A105" s="100" t="s">
        <v>94</v>
      </c>
      <c r="B105" s="100"/>
      <c r="C105" s="20">
        <v>270272059</v>
      </c>
      <c r="D105" s="20">
        <v>143658000</v>
      </c>
      <c r="E105" s="20">
        <v>126614059</v>
      </c>
    </row>
    <row r="106" spans="1:5" s="19" customFormat="1" ht="12" customHeight="1">
      <c r="A106" s="100" t="s">
        <v>95</v>
      </c>
      <c r="B106" s="100"/>
      <c r="C106" s="20">
        <v>521046076</v>
      </c>
      <c r="D106" s="20">
        <v>394365000</v>
      </c>
      <c r="E106" s="20">
        <v>126681076</v>
      </c>
    </row>
    <row r="107" spans="1:5" s="19" customFormat="1" ht="12" customHeight="1">
      <c r="A107" s="100" t="s">
        <v>96</v>
      </c>
      <c r="B107" s="100"/>
      <c r="C107" s="20">
        <v>98244770</v>
      </c>
      <c r="D107" s="20">
        <v>65508000</v>
      </c>
      <c r="E107" s="20">
        <v>32736770</v>
      </c>
    </row>
    <row r="108" spans="1:5" s="19" customFormat="1" ht="12" customHeight="1">
      <c r="A108" s="100" t="s">
        <v>97</v>
      </c>
      <c r="B108" s="100"/>
      <c r="C108" s="20">
        <v>586107419</v>
      </c>
      <c r="D108" s="20">
        <v>451948000</v>
      </c>
      <c r="E108" s="20">
        <v>134159419</v>
      </c>
    </row>
    <row r="109" spans="1:5" s="19" customFormat="1" ht="12" customHeight="1">
      <c r="A109" s="100" t="s">
        <v>98</v>
      </c>
      <c r="B109" s="100"/>
      <c r="C109" s="20">
        <v>163044009</v>
      </c>
      <c r="D109" s="20">
        <v>109797000</v>
      </c>
      <c r="E109" s="20">
        <v>53247009</v>
      </c>
    </row>
    <row r="110" spans="1:5" s="19" customFormat="1" ht="12" customHeight="1">
      <c r="A110" s="100" t="s">
        <v>99</v>
      </c>
      <c r="B110" s="100"/>
      <c r="C110" s="20">
        <v>214839716</v>
      </c>
      <c r="D110" s="20">
        <v>152805000</v>
      </c>
      <c r="E110" s="20">
        <v>62034716</v>
      </c>
    </row>
    <row r="111" spans="1:5" s="19" customFormat="1" ht="12" customHeight="1">
      <c r="A111" s="100" t="s">
        <v>100</v>
      </c>
      <c r="B111" s="100"/>
      <c r="C111" s="20">
        <v>270046350</v>
      </c>
      <c r="D111" s="20">
        <v>185196000</v>
      </c>
      <c r="E111" s="20">
        <v>84850350</v>
      </c>
    </row>
    <row r="112" spans="1:5" s="19" customFormat="1" ht="12" customHeight="1">
      <c r="A112" s="100" t="s">
        <v>101</v>
      </c>
      <c r="B112" s="100"/>
      <c r="C112" s="20">
        <v>26452335</v>
      </c>
      <c r="D112" s="20">
        <v>22579000</v>
      </c>
      <c r="E112" s="20">
        <v>3873335</v>
      </c>
    </row>
    <row r="113" spans="1:5" s="19" customFormat="1" ht="12" customHeight="1">
      <c r="A113" s="100" t="s">
        <v>102</v>
      </c>
      <c r="B113" s="100"/>
      <c r="C113" s="20">
        <v>118200663</v>
      </c>
      <c r="D113" s="20">
        <v>80675000</v>
      </c>
      <c r="E113" s="20">
        <v>37525663</v>
      </c>
    </row>
    <row r="114" spans="1:5" s="19" customFormat="1" ht="12" customHeight="1">
      <c r="A114" s="100" t="s">
        <v>103</v>
      </c>
      <c r="B114" s="100"/>
      <c r="C114" s="20">
        <v>250766400</v>
      </c>
      <c r="D114" s="20">
        <v>155555000</v>
      </c>
      <c r="E114" s="20">
        <v>95211400</v>
      </c>
    </row>
    <row r="115" spans="1:5" s="19" customFormat="1" ht="12" customHeight="1">
      <c r="A115" s="100" t="s">
        <v>104</v>
      </c>
      <c r="B115" s="100"/>
      <c r="C115" s="20">
        <v>193551902</v>
      </c>
      <c r="D115" s="20">
        <v>102966000</v>
      </c>
      <c r="E115" s="20">
        <v>90585902</v>
      </c>
    </row>
    <row r="116" spans="1:5" s="19" customFormat="1" ht="12" customHeight="1">
      <c r="A116" s="100" t="s">
        <v>105</v>
      </c>
      <c r="B116" s="100"/>
      <c r="C116" s="20">
        <v>45042643</v>
      </c>
      <c r="D116" s="20">
        <v>31793000</v>
      </c>
      <c r="E116" s="20">
        <v>13249643</v>
      </c>
    </row>
    <row r="117" spans="1:5" s="19" customFormat="1" ht="12" customHeight="1">
      <c r="A117" s="100" t="s">
        <v>106</v>
      </c>
      <c r="B117" s="100"/>
      <c r="C117" s="20">
        <v>100459447</v>
      </c>
      <c r="D117" s="20">
        <v>80666000</v>
      </c>
      <c r="E117" s="20">
        <v>19793447</v>
      </c>
    </row>
    <row r="118" spans="1:5" s="19" customFormat="1" ht="12" customHeight="1">
      <c r="A118" s="100" t="s">
        <v>107</v>
      </c>
      <c r="B118" s="100"/>
      <c r="C118" s="20">
        <v>198559367</v>
      </c>
      <c r="D118" s="20">
        <v>124099000</v>
      </c>
      <c r="E118" s="20">
        <v>74460367</v>
      </c>
    </row>
    <row r="119" spans="1:5" s="19" customFormat="1" ht="12" customHeight="1">
      <c r="A119" s="100" t="s">
        <v>108</v>
      </c>
      <c r="B119" s="100"/>
      <c r="C119" s="20">
        <v>585978043</v>
      </c>
      <c r="D119" s="20">
        <v>444491000</v>
      </c>
      <c r="E119" s="20">
        <v>141487043</v>
      </c>
    </row>
    <row r="120" spans="1:5" s="19" customFormat="1" ht="12" customHeight="1">
      <c r="A120" s="100" t="s">
        <v>109</v>
      </c>
      <c r="B120" s="100"/>
      <c r="C120" s="20">
        <v>198917542</v>
      </c>
      <c r="D120" s="20">
        <v>134512000</v>
      </c>
      <c r="E120" s="20">
        <v>64405542</v>
      </c>
    </row>
    <row r="121" spans="1:5" s="19" customFormat="1" ht="12" customHeight="1">
      <c r="A121" s="100" t="s">
        <v>110</v>
      </c>
      <c r="B121" s="100"/>
      <c r="C121" s="20">
        <v>108799899</v>
      </c>
      <c r="D121" s="20">
        <v>81220000</v>
      </c>
      <c r="E121" s="20">
        <v>27579899</v>
      </c>
    </row>
    <row r="122" spans="1:5" s="19" customFormat="1" ht="12" customHeight="1">
      <c r="A122" s="100" t="s">
        <v>111</v>
      </c>
      <c r="B122" s="100"/>
      <c r="C122" s="20">
        <v>325215040</v>
      </c>
      <c r="D122" s="20">
        <v>207808000</v>
      </c>
      <c r="E122" s="20">
        <v>117407040</v>
      </c>
    </row>
    <row r="123" spans="1:5" s="19" customFormat="1" ht="12" customHeight="1">
      <c r="A123" s="100" t="s">
        <v>112</v>
      </c>
      <c r="B123" s="100"/>
      <c r="C123" s="20">
        <v>179949670</v>
      </c>
      <c r="D123" s="20">
        <v>115621000</v>
      </c>
      <c r="E123" s="20">
        <v>64328670</v>
      </c>
    </row>
    <row r="124" spans="1:5" s="19" customFormat="1" ht="12" customHeight="1">
      <c r="A124" s="100" t="s">
        <v>113</v>
      </c>
      <c r="B124" s="100"/>
      <c r="C124" s="20">
        <v>217526593</v>
      </c>
      <c r="D124" s="20">
        <v>144416000</v>
      </c>
      <c r="E124" s="20">
        <v>73110593</v>
      </c>
    </row>
    <row r="125" spans="1:5" s="19" customFormat="1" ht="12" customHeight="1">
      <c r="A125" s="100" t="s">
        <v>114</v>
      </c>
      <c r="B125" s="100"/>
      <c r="C125" s="20">
        <v>118119398</v>
      </c>
      <c r="D125" s="20">
        <v>76492000</v>
      </c>
      <c r="E125" s="20">
        <v>41627398</v>
      </c>
    </row>
    <row r="126" spans="1:5" s="19" customFormat="1" ht="12" customHeight="1">
      <c r="A126" s="100" t="s">
        <v>115</v>
      </c>
      <c r="B126" s="100"/>
      <c r="C126" s="20">
        <v>269966866</v>
      </c>
      <c r="D126" s="20">
        <v>174668000</v>
      </c>
      <c r="E126" s="20">
        <v>95298866</v>
      </c>
    </row>
    <row r="127" spans="1:5" s="19" customFormat="1" ht="12" customHeight="1">
      <c r="A127" s="100" t="s">
        <v>116</v>
      </c>
      <c r="B127" s="100"/>
      <c r="C127" s="20">
        <v>83644397</v>
      </c>
      <c r="D127" s="20">
        <v>62022000</v>
      </c>
      <c r="E127" s="20">
        <v>21622397</v>
      </c>
    </row>
    <row r="128" spans="1:5" s="19" customFormat="1" ht="12" customHeight="1">
      <c r="A128" s="100" t="s">
        <v>117</v>
      </c>
      <c r="B128" s="100"/>
      <c r="C128" s="20">
        <v>70820097</v>
      </c>
      <c r="D128" s="20">
        <v>49629000</v>
      </c>
      <c r="E128" s="20">
        <v>21191097</v>
      </c>
    </row>
    <row r="129" spans="1:5" s="19" customFormat="1" ht="12" customHeight="1">
      <c r="A129" s="100" t="s">
        <v>118</v>
      </c>
      <c r="B129" s="100"/>
      <c r="C129" s="20">
        <v>188454647</v>
      </c>
      <c r="D129" s="20">
        <v>130021000</v>
      </c>
      <c r="E129" s="20">
        <v>58433647</v>
      </c>
    </row>
    <row r="130" spans="1:5" s="19" customFormat="1" ht="12" customHeight="1">
      <c r="A130" s="100" t="s">
        <v>119</v>
      </c>
      <c r="B130" s="100"/>
      <c r="C130" s="20">
        <v>299244793</v>
      </c>
      <c r="D130" s="20">
        <v>198943000</v>
      </c>
      <c r="E130" s="20">
        <v>100301793</v>
      </c>
    </row>
    <row r="131" spans="1:5" s="19" customFormat="1" ht="12" customHeight="1">
      <c r="A131" s="100" t="s">
        <v>120</v>
      </c>
      <c r="B131" s="100"/>
      <c r="C131" s="20">
        <v>359441329</v>
      </c>
      <c r="D131" s="20">
        <v>250542000</v>
      </c>
      <c r="E131" s="20">
        <v>108899329</v>
      </c>
    </row>
    <row r="132" spans="1:5" s="19" customFormat="1" ht="12" customHeight="1">
      <c r="A132" s="100" t="s">
        <v>121</v>
      </c>
      <c r="B132" s="100"/>
      <c r="C132" s="20">
        <v>62670642</v>
      </c>
      <c r="D132" s="20">
        <v>51598000</v>
      </c>
      <c r="E132" s="20">
        <v>11072642</v>
      </c>
    </row>
    <row r="133" spans="1:5" s="19" customFormat="1" ht="12" customHeight="1">
      <c r="A133" s="100" t="s">
        <v>122</v>
      </c>
      <c r="B133" s="100"/>
      <c r="C133" s="20">
        <v>90845305</v>
      </c>
      <c r="D133" s="20">
        <v>59460000</v>
      </c>
      <c r="E133" s="20">
        <v>31385305</v>
      </c>
    </row>
    <row r="134" spans="1:5" s="19" customFormat="1" ht="12" customHeight="1">
      <c r="A134" s="100" t="s">
        <v>123</v>
      </c>
      <c r="B134" s="100"/>
      <c r="C134" s="20">
        <v>244845854</v>
      </c>
      <c r="D134" s="20">
        <v>156565000</v>
      </c>
      <c r="E134" s="20">
        <v>88280854</v>
      </c>
    </row>
    <row r="135" spans="1:5" s="19" customFormat="1" ht="12" customHeight="1">
      <c r="A135" s="105" t="s">
        <v>124</v>
      </c>
      <c r="B135" s="105"/>
      <c r="C135" s="26">
        <v>141013168</v>
      </c>
      <c r="D135" s="26">
        <v>88750000</v>
      </c>
      <c r="E135" s="26">
        <v>52263168</v>
      </c>
    </row>
    <row r="136" spans="1:5" s="19" customFormat="1" ht="12" customHeight="1">
      <c r="A136" s="23"/>
      <c r="B136" s="23"/>
      <c r="C136" s="23"/>
      <c r="D136" s="23"/>
      <c r="E136" s="23"/>
    </row>
    <row r="137" spans="1:5" s="19" customFormat="1" ht="12" customHeight="1">
      <c r="A137" s="93" t="s">
        <v>125</v>
      </c>
      <c r="B137" s="93"/>
      <c r="C137" s="18">
        <f>SUM(C138:C174)</f>
        <v>10763798456</v>
      </c>
      <c r="D137" s="18">
        <f>SUM(D138:D174)</f>
        <v>6591782167</v>
      </c>
      <c r="E137" s="18">
        <f>SUM(E138:E174)</f>
        <v>4172016289</v>
      </c>
    </row>
    <row r="138" spans="1:5" s="19" customFormat="1" ht="12" customHeight="1">
      <c r="A138" s="100" t="s">
        <v>126</v>
      </c>
      <c r="B138" s="100"/>
      <c r="C138" s="20">
        <v>1558840921</v>
      </c>
      <c r="D138" s="20">
        <v>813800000</v>
      </c>
      <c r="E138" s="20">
        <v>745040921</v>
      </c>
    </row>
    <row r="139" spans="1:5" s="19" customFormat="1" ht="12" customHeight="1">
      <c r="A139" s="100" t="s">
        <v>127</v>
      </c>
      <c r="B139" s="100"/>
      <c r="C139" s="20">
        <v>29228000</v>
      </c>
      <c r="D139" s="20">
        <v>22339001</v>
      </c>
      <c r="E139" s="20">
        <v>6888999</v>
      </c>
    </row>
    <row r="140" spans="1:5" s="19" customFormat="1" ht="12" customHeight="1">
      <c r="A140" s="100" t="s">
        <v>128</v>
      </c>
      <c r="B140" s="100"/>
      <c r="C140" s="20">
        <v>153114675</v>
      </c>
      <c r="D140" s="20">
        <v>84026000</v>
      </c>
      <c r="E140" s="20">
        <v>69088675</v>
      </c>
    </row>
    <row r="141" spans="1:5" s="19" customFormat="1" ht="12" customHeight="1">
      <c r="A141" s="100" t="s">
        <v>129</v>
      </c>
      <c r="B141" s="100"/>
      <c r="C141" s="20">
        <v>577530124</v>
      </c>
      <c r="D141" s="20">
        <v>367647001</v>
      </c>
      <c r="E141" s="20">
        <v>209883123</v>
      </c>
    </row>
    <row r="142" spans="1:5" s="19" customFormat="1" ht="12" customHeight="1">
      <c r="A142" s="100" t="s">
        <v>130</v>
      </c>
      <c r="B142" s="100"/>
      <c r="C142" s="20">
        <v>55603204</v>
      </c>
      <c r="D142" s="20">
        <v>36014000</v>
      </c>
      <c r="E142" s="20">
        <v>19589204</v>
      </c>
    </row>
    <row r="143" spans="1:5" s="19" customFormat="1" ht="12" customHeight="1">
      <c r="A143" s="100" t="s">
        <v>131</v>
      </c>
      <c r="B143" s="100"/>
      <c r="C143" s="20">
        <v>83445983</v>
      </c>
      <c r="D143" s="20">
        <v>50640000</v>
      </c>
      <c r="E143" s="20">
        <v>32805983</v>
      </c>
    </row>
    <row r="144" spans="1:5" s="19" customFormat="1" ht="12" customHeight="1">
      <c r="A144" s="100" t="s">
        <v>132</v>
      </c>
      <c r="B144" s="100"/>
      <c r="C144" s="20">
        <v>155367771</v>
      </c>
      <c r="D144" s="20">
        <v>124944740</v>
      </c>
      <c r="E144" s="20">
        <v>30423031</v>
      </c>
    </row>
    <row r="145" spans="1:5" s="19" customFormat="1" ht="12" customHeight="1">
      <c r="A145" s="100" t="s">
        <v>133</v>
      </c>
      <c r="B145" s="100"/>
      <c r="C145" s="20">
        <v>145504147</v>
      </c>
      <c r="D145" s="20">
        <v>80927000</v>
      </c>
      <c r="E145" s="20">
        <v>64577147</v>
      </c>
    </row>
    <row r="146" spans="1:5" s="19" customFormat="1" ht="12" customHeight="1">
      <c r="A146" s="100" t="s">
        <v>134</v>
      </c>
      <c r="B146" s="100"/>
      <c r="C146" s="20">
        <v>5064017</v>
      </c>
      <c r="D146" s="20">
        <v>3425000</v>
      </c>
      <c r="E146" s="20">
        <v>1639017</v>
      </c>
    </row>
    <row r="147" spans="1:5" s="19" customFormat="1" ht="12" customHeight="1">
      <c r="A147" s="100" t="s">
        <v>135</v>
      </c>
      <c r="B147" s="100"/>
      <c r="C147" s="20">
        <v>359441895</v>
      </c>
      <c r="D147" s="20">
        <v>233750000</v>
      </c>
      <c r="E147" s="20">
        <v>125691895</v>
      </c>
    </row>
    <row r="148" spans="1:5" s="19" customFormat="1" ht="12" customHeight="1">
      <c r="A148" s="100" t="s">
        <v>136</v>
      </c>
      <c r="B148" s="100"/>
      <c r="C148" s="20">
        <v>18508204</v>
      </c>
      <c r="D148" s="20">
        <v>13753000</v>
      </c>
      <c r="E148" s="20">
        <v>4755204</v>
      </c>
    </row>
    <row r="149" spans="1:5" s="19" customFormat="1" ht="12" customHeight="1">
      <c r="A149" s="100" t="s">
        <v>137</v>
      </c>
      <c r="B149" s="100"/>
      <c r="C149" s="20">
        <v>99247530</v>
      </c>
      <c r="D149" s="20">
        <v>63022000</v>
      </c>
      <c r="E149" s="20">
        <v>36225530</v>
      </c>
    </row>
    <row r="150" spans="1:5" s="19" customFormat="1" ht="12" customHeight="1">
      <c r="A150" s="100" t="s">
        <v>138</v>
      </c>
      <c r="B150" s="100"/>
      <c r="C150" s="20">
        <v>556728489</v>
      </c>
      <c r="D150" s="20">
        <v>328634001</v>
      </c>
      <c r="E150" s="20">
        <v>228094488</v>
      </c>
    </row>
    <row r="151" spans="1:5" s="19" customFormat="1" ht="12" customHeight="1">
      <c r="A151" s="100" t="s">
        <v>139</v>
      </c>
      <c r="B151" s="100"/>
      <c r="C151" s="20">
        <v>7118348</v>
      </c>
      <c r="D151" s="20">
        <v>5200000</v>
      </c>
      <c r="E151" s="20">
        <v>1918348</v>
      </c>
    </row>
    <row r="152" spans="1:5" s="19" customFormat="1" ht="12" customHeight="1">
      <c r="A152" s="100" t="s">
        <v>140</v>
      </c>
      <c r="B152" s="100"/>
      <c r="C152" s="20">
        <v>13328822</v>
      </c>
      <c r="D152" s="20">
        <v>11374000</v>
      </c>
      <c r="E152" s="20">
        <v>1954822</v>
      </c>
    </row>
    <row r="153" spans="1:5" s="19" customFormat="1" ht="12" customHeight="1">
      <c r="A153" s="100" t="s">
        <v>141</v>
      </c>
      <c r="B153" s="100"/>
      <c r="C153" s="20">
        <v>46011591</v>
      </c>
      <c r="D153" s="20">
        <v>34050000</v>
      </c>
      <c r="E153" s="20">
        <v>11961591</v>
      </c>
    </row>
    <row r="154" spans="1:5" s="19" customFormat="1" ht="12" customHeight="1">
      <c r="A154" s="100" t="s">
        <v>142</v>
      </c>
      <c r="B154" s="100"/>
      <c r="C154" s="20">
        <v>181295277</v>
      </c>
      <c r="D154" s="20">
        <v>126360001</v>
      </c>
      <c r="E154" s="20">
        <v>54935276</v>
      </c>
    </row>
    <row r="155" spans="1:5" s="19" customFormat="1" ht="12" customHeight="1">
      <c r="A155" s="100" t="s">
        <v>143</v>
      </c>
      <c r="B155" s="100"/>
      <c r="C155" s="20">
        <v>2184080090</v>
      </c>
      <c r="D155" s="20">
        <v>1373295000</v>
      </c>
      <c r="E155" s="20">
        <v>810785090</v>
      </c>
    </row>
    <row r="156" spans="1:5" s="19" customFormat="1" ht="12" customHeight="1">
      <c r="A156" s="100" t="s">
        <v>144</v>
      </c>
      <c r="B156" s="100"/>
      <c r="C156" s="20">
        <v>824584669</v>
      </c>
      <c r="D156" s="20">
        <v>488825000</v>
      </c>
      <c r="E156" s="20">
        <v>335759669</v>
      </c>
    </row>
    <row r="157" spans="1:5" s="19" customFormat="1" ht="12" customHeight="1">
      <c r="A157" s="100" t="s">
        <v>145</v>
      </c>
      <c r="B157" s="100"/>
      <c r="C157" s="20">
        <v>289681416</v>
      </c>
      <c r="D157" s="20">
        <v>200906999</v>
      </c>
      <c r="E157" s="20">
        <v>88774417</v>
      </c>
    </row>
    <row r="158" spans="1:5" s="19" customFormat="1" ht="12" customHeight="1">
      <c r="A158" s="100" t="s">
        <v>146</v>
      </c>
      <c r="B158" s="100"/>
      <c r="C158" s="20">
        <v>34062505</v>
      </c>
      <c r="D158" s="20">
        <v>27057000</v>
      </c>
      <c r="E158" s="20">
        <v>7005505</v>
      </c>
    </row>
    <row r="159" spans="1:5" s="19" customFormat="1" ht="12" customHeight="1">
      <c r="A159" s="100" t="s">
        <v>147</v>
      </c>
      <c r="B159" s="100"/>
      <c r="C159" s="20">
        <v>1092377257</v>
      </c>
      <c r="D159" s="20">
        <v>650696425</v>
      </c>
      <c r="E159" s="20">
        <v>441680832</v>
      </c>
    </row>
    <row r="160" spans="1:5" s="19" customFormat="1" ht="12" customHeight="1">
      <c r="A160" s="100" t="s">
        <v>148</v>
      </c>
      <c r="B160" s="100"/>
      <c r="C160" s="20">
        <v>8485332</v>
      </c>
      <c r="D160" s="20">
        <v>5836000</v>
      </c>
      <c r="E160" s="20">
        <v>2649332</v>
      </c>
    </row>
    <row r="161" spans="1:5" s="19" customFormat="1" ht="12" customHeight="1">
      <c r="A161" s="100" t="s">
        <v>149</v>
      </c>
      <c r="B161" s="100"/>
      <c r="C161" s="20">
        <v>491810816</v>
      </c>
      <c r="D161" s="20">
        <v>333172812</v>
      </c>
      <c r="E161" s="20">
        <v>158638004</v>
      </c>
    </row>
    <row r="162" spans="1:5" s="19" customFormat="1" ht="12" customHeight="1">
      <c r="A162" s="100" t="s">
        <v>150</v>
      </c>
      <c r="B162" s="100"/>
      <c r="C162" s="20">
        <v>38056500</v>
      </c>
      <c r="D162" s="20">
        <v>30488000</v>
      </c>
      <c r="E162" s="20">
        <v>7568500</v>
      </c>
    </row>
    <row r="163" spans="1:5" s="19" customFormat="1" ht="12" customHeight="1">
      <c r="A163" s="100" t="s">
        <v>151</v>
      </c>
      <c r="B163" s="100"/>
      <c r="C163" s="20">
        <v>245645918</v>
      </c>
      <c r="D163" s="20">
        <v>141669187</v>
      </c>
      <c r="E163" s="20">
        <v>103976731</v>
      </c>
    </row>
    <row r="164" spans="1:5" s="19" customFormat="1" ht="12" customHeight="1">
      <c r="A164" s="100" t="s">
        <v>152</v>
      </c>
      <c r="B164" s="100"/>
      <c r="C164" s="20">
        <v>81675384</v>
      </c>
      <c r="D164" s="20">
        <v>51525000</v>
      </c>
      <c r="E164" s="20">
        <v>30150384</v>
      </c>
    </row>
    <row r="165" spans="1:5" s="19" customFormat="1" ht="12" customHeight="1">
      <c r="A165" s="100" t="s">
        <v>153</v>
      </c>
      <c r="B165" s="100"/>
      <c r="C165" s="20">
        <v>272869561</v>
      </c>
      <c r="D165" s="20">
        <v>155717000</v>
      </c>
      <c r="E165" s="20">
        <v>117152561</v>
      </c>
    </row>
    <row r="166" spans="1:5" s="19" customFormat="1" ht="12" customHeight="1">
      <c r="A166" s="100" t="s">
        <v>154</v>
      </c>
      <c r="B166" s="100"/>
      <c r="C166" s="20">
        <v>203668368</v>
      </c>
      <c r="D166" s="20">
        <v>141033000</v>
      </c>
      <c r="E166" s="20">
        <v>62635368</v>
      </c>
    </row>
    <row r="167" spans="1:5" s="19" customFormat="1" ht="12" customHeight="1">
      <c r="A167" s="100" t="s">
        <v>155</v>
      </c>
      <c r="B167" s="100"/>
      <c r="C167" s="20">
        <v>42188790</v>
      </c>
      <c r="D167" s="20">
        <v>25549000</v>
      </c>
      <c r="E167" s="20">
        <v>16639790</v>
      </c>
    </row>
    <row r="168" spans="1:5" s="19" customFormat="1" ht="12" customHeight="1">
      <c r="A168" s="100" t="s">
        <v>156</v>
      </c>
      <c r="B168" s="100"/>
      <c r="C168" s="20">
        <v>16264951</v>
      </c>
      <c r="D168" s="20">
        <v>14046000</v>
      </c>
      <c r="E168" s="20">
        <v>2218951</v>
      </c>
    </row>
    <row r="169" spans="1:5" s="19" customFormat="1" ht="12" customHeight="1">
      <c r="A169" s="100" t="s">
        <v>157</v>
      </c>
      <c r="B169" s="100"/>
      <c r="C169" s="20">
        <v>114998331</v>
      </c>
      <c r="D169" s="20">
        <v>64654000</v>
      </c>
      <c r="E169" s="20">
        <v>50344331</v>
      </c>
    </row>
    <row r="170" spans="1:5" s="19" customFormat="1" ht="12" customHeight="1">
      <c r="A170" s="100" t="s">
        <v>158</v>
      </c>
      <c r="B170" s="100"/>
      <c r="C170" s="20">
        <v>437601405</v>
      </c>
      <c r="D170" s="20">
        <v>274099001</v>
      </c>
      <c r="E170" s="20">
        <v>163502404</v>
      </c>
    </row>
    <row r="171" spans="1:5" s="19" customFormat="1" ht="12" customHeight="1">
      <c r="A171" s="100" t="s">
        <v>159</v>
      </c>
      <c r="B171" s="100"/>
      <c r="C171" s="20">
        <v>11802027</v>
      </c>
      <c r="D171" s="20">
        <v>8075000</v>
      </c>
      <c r="E171" s="20">
        <v>3727027</v>
      </c>
    </row>
    <row r="172" spans="1:5" s="19" customFormat="1" ht="12" customHeight="1">
      <c r="A172" s="100" t="s">
        <v>160</v>
      </c>
      <c r="B172" s="100"/>
      <c r="C172" s="20">
        <v>142214606</v>
      </c>
      <c r="D172" s="20">
        <v>82124999</v>
      </c>
      <c r="E172" s="20">
        <v>60089607</v>
      </c>
    </row>
    <row r="173" spans="1:5" s="19" customFormat="1" ht="12" customHeight="1">
      <c r="A173" s="100" t="s">
        <v>161</v>
      </c>
      <c r="B173" s="100"/>
      <c r="C173" s="20">
        <v>147112634</v>
      </c>
      <c r="D173" s="20">
        <v>90728000</v>
      </c>
      <c r="E173" s="20">
        <v>56384634</v>
      </c>
    </row>
    <row r="174" spans="1:5" s="19" customFormat="1" ht="12" customHeight="1">
      <c r="A174" s="101" t="s">
        <v>162</v>
      </c>
      <c r="B174" s="101"/>
      <c r="C174" s="26">
        <v>39238898</v>
      </c>
      <c r="D174" s="26">
        <v>32379000</v>
      </c>
      <c r="E174" s="26">
        <v>6859898</v>
      </c>
    </row>
    <row r="175" spans="1:5" s="19" customFormat="1" ht="12" customHeight="1">
      <c r="A175" s="23"/>
      <c r="B175" s="23"/>
      <c r="C175" s="23"/>
      <c r="D175" s="23"/>
      <c r="E175" s="23"/>
    </row>
    <row r="176" spans="1:5" s="19" customFormat="1" ht="12" customHeight="1">
      <c r="A176" s="93" t="s">
        <v>163</v>
      </c>
      <c r="B176" s="93"/>
      <c r="C176" s="18">
        <f>SUM(C177:C184)</f>
        <v>719720330</v>
      </c>
      <c r="D176" s="18">
        <f>SUM(D177:D184)</f>
        <v>518691000</v>
      </c>
      <c r="E176" s="18">
        <f>SUM(E177:E184)</f>
        <v>201029330</v>
      </c>
    </row>
    <row r="177" spans="1:5" s="19" customFormat="1" ht="12" customHeight="1">
      <c r="A177" s="100" t="s">
        <v>164</v>
      </c>
      <c r="B177" s="100"/>
      <c r="C177" s="20">
        <v>162364673</v>
      </c>
      <c r="D177" s="20">
        <v>98984000</v>
      </c>
      <c r="E177" s="20">
        <v>63380673</v>
      </c>
    </row>
    <row r="178" spans="1:5" s="19" customFormat="1" ht="12" customHeight="1">
      <c r="A178" s="100" t="s">
        <v>165</v>
      </c>
      <c r="B178" s="100"/>
      <c r="C178" s="20">
        <v>17879662</v>
      </c>
      <c r="D178" s="20">
        <v>15568000</v>
      </c>
      <c r="E178" s="20">
        <v>2311662</v>
      </c>
    </row>
    <row r="179" spans="1:5" s="19" customFormat="1" ht="12" customHeight="1">
      <c r="A179" s="100" t="s">
        <v>166</v>
      </c>
      <c r="B179" s="100"/>
      <c r="C179" s="20">
        <v>19784134</v>
      </c>
      <c r="D179" s="20">
        <v>13436000</v>
      </c>
      <c r="E179" s="20">
        <v>6348134</v>
      </c>
    </row>
    <row r="180" spans="1:5" s="19" customFormat="1" ht="12" customHeight="1">
      <c r="A180" s="100" t="s">
        <v>167</v>
      </c>
      <c r="B180" s="100"/>
      <c r="C180" s="20">
        <v>9280747</v>
      </c>
      <c r="D180" s="20">
        <v>8131000</v>
      </c>
      <c r="E180" s="20">
        <v>1149747</v>
      </c>
    </row>
    <row r="181" spans="1:5" s="19" customFormat="1" ht="12" customHeight="1">
      <c r="A181" s="100" t="s">
        <v>168</v>
      </c>
      <c r="B181" s="100"/>
      <c r="C181" s="20">
        <v>138916111</v>
      </c>
      <c r="D181" s="20">
        <v>112684000</v>
      </c>
      <c r="E181" s="20">
        <v>26232111</v>
      </c>
    </row>
    <row r="182" spans="1:5" s="19" customFormat="1" ht="12" customHeight="1">
      <c r="A182" s="100" t="s">
        <v>169</v>
      </c>
      <c r="B182" s="100"/>
      <c r="C182" s="20">
        <v>69710594</v>
      </c>
      <c r="D182" s="20">
        <v>55532000</v>
      </c>
      <c r="E182" s="20">
        <v>14178594</v>
      </c>
    </row>
    <row r="183" spans="1:5" s="19" customFormat="1" ht="12" customHeight="1">
      <c r="A183" s="100" t="s">
        <v>170</v>
      </c>
      <c r="B183" s="100"/>
      <c r="C183" s="20">
        <v>7058818</v>
      </c>
      <c r="D183" s="20">
        <v>6280000</v>
      </c>
      <c r="E183" s="20">
        <v>778818</v>
      </c>
    </row>
    <row r="184" spans="1:5" s="19" customFormat="1" ht="12" customHeight="1">
      <c r="A184" s="101" t="s">
        <v>171</v>
      </c>
      <c r="B184" s="101"/>
      <c r="C184" s="26">
        <v>294725591</v>
      </c>
      <c r="D184" s="26">
        <v>208076000</v>
      </c>
      <c r="E184" s="26">
        <v>86649591</v>
      </c>
    </row>
    <row r="185" spans="1:5" s="19" customFormat="1" ht="12" customHeight="1">
      <c r="A185" s="23"/>
      <c r="B185" s="23"/>
      <c r="C185" s="23"/>
      <c r="D185" s="23"/>
      <c r="E185" s="23"/>
    </row>
    <row r="186" spans="1:5" s="19" customFormat="1" ht="12" customHeight="1">
      <c r="A186" s="93" t="s">
        <v>172</v>
      </c>
      <c r="B186" s="93"/>
      <c r="C186" s="18">
        <f>SUM(C187:C204)</f>
        <v>6482945753</v>
      </c>
      <c r="D186" s="18">
        <f>SUM(D187:D204)</f>
        <v>4304887000</v>
      </c>
      <c r="E186" s="18">
        <f>SUM(E187:E204)</f>
        <v>2178058753</v>
      </c>
    </row>
    <row r="187" spans="1:5" s="19" customFormat="1" ht="12" customHeight="1">
      <c r="A187" s="100" t="s">
        <v>173</v>
      </c>
      <c r="B187" s="100"/>
      <c r="C187" s="20">
        <v>537282274</v>
      </c>
      <c r="D187" s="20">
        <v>320976000</v>
      </c>
      <c r="E187" s="20">
        <v>216306274</v>
      </c>
    </row>
    <row r="188" spans="1:5" s="19" customFormat="1" ht="12" customHeight="1">
      <c r="A188" s="100" t="s">
        <v>174</v>
      </c>
      <c r="B188" s="100"/>
      <c r="C188" s="20">
        <v>2543942129</v>
      </c>
      <c r="D188" s="20">
        <v>1707766000</v>
      </c>
      <c r="E188" s="20">
        <v>836176129</v>
      </c>
    </row>
    <row r="189" spans="1:5" s="19" customFormat="1" ht="12" customHeight="1">
      <c r="A189" s="100" t="s">
        <v>175</v>
      </c>
      <c r="B189" s="100"/>
      <c r="C189" s="20">
        <v>353188022</v>
      </c>
      <c r="D189" s="20">
        <v>216473000</v>
      </c>
      <c r="E189" s="20">
        <v>136715022</v>
      </c>
    </row>
    <row r="190" spans="1:5" s="19" customFormat="1" ht="12" customHeight="1">
      <c r="A190" s="100" t="s">
        <v>176</v>
      </c>
      <c r="B190" s="100"/>
      <c r="C190" s="20">
        <v>348692212</v>
      </c>
      <c r="D190" s="20">
        <v>234767000</v>
      </c>
      <c r="E190" s="20">
        <v>113925212</v>
      </c>
    </row>
    <row r="191" spans="1:5" s="19" customFormat="1" ht="12" customHeight="1">
      <c r="A191" s="100" t="s">
        <v>177</v>
      </c>
      <c r="B191" s="100"/>
      <c r="C191" s="20">
        <v>978393247</v>
      </c>
      <c r="D191" s="20">
        <v>648450000</v>
      </c>
      <c r="E191" s="20">
        <v>329943247</v>
      </c>
    </row>
    <row r="192" spans="1:5" s="19" customFormat="1" ht="12" customHeight="1">
      <c r="A192" s="100" t="s">
        <v>178</v>
      </c>
      <c r="B192" s="100"/>
      <c r="C192" s="20">
        <v>65293381</v>
      </c>
      <c r="D192" s="20">
        <v>42926000</v>
      </c>
      <c r="E192" s="20">
        <v>22367381</v>
      </c>
    </row>
    <row r="193" spans="1:5" s="19" customFormat="1" ht="12" customHeight="1">
      <c r="A193" s="100" t="s">
        <v>179</v>
      </c>
      <c r="B193" s="100"/>
      <c r="C193" s="20">
        <v>78244394</v>
      </c>
      <c r="D193" s="20">
        <v>56179000</v>
      </c>
      <c r="E193" s="20">
        <v>22065394</v>
      </c>
    </row>
    <row r="194" spans="1:5" s="19" customFormat="1" ht="12" customHeight="1">
      <c r="A194" s="100" t="s">
        <v>180</v>
      </c>
      <c r="B194" s="100"/>
      <c r="C194" s="20">
        <v>113845081</v>
      </c>
      <c r="D194" s="20">
        <v>72857000</v>
      </c>
      <c r="E194" s="20">
        <v>40988081</v>
      </c>
    </row>
    <row r="195" spans="1:5" s="19" customFormat="1" ht="12" customHeight="1">
      <c r="A195" s="100" t="s">
        <v>181</v>
      </c>
      <c r="B195" s="100"/>
      <c r="C195" s="20">
        <v>33445226</v>
      </c>
      <c r="D195" s="20">
        <v>25974000</v>
      </c>
      <c r="E195" s="20">
        <v>7471226</v>
      </c>
    </row>
    <row r="196" spans="1:5" s="19" customFormat="1" ht="12" customHeight="1">
      <c r="A196" s="100" t="s">
        <v>182</v>
      </c>
      <c r="B196" s="100"/>
      <c r="C196" s="20">
        <v>164412007</v>
      </c>
      <c r="D196" s="20">
        <v>98469000</v>
      </c>
      <c r="E196" s="20">
        <v>65943007</v>
      </c>
    </row>
    <row r="197" spans="1:5" s="19" customFormat="1" ht="12" customHeight="1">
      <c r="A197" s="100" t="s">
        <v>183</v>
      </c>
      <c r="B197" s="100"/>
      <c r="C197" s="20">
        <v>33661779</v>
      </c>
      <c r="D197" s="20">
        <v>27891000</v>
      </c>
      <c r="E197" s="20">
        <v>5770779</v>
      </c>
    </row>
    <row r="198" spans="1:5" s="19" customFormat="1" ht="12" customHeight="1">
      <c r="A198" s="100" t="s">
        <v>184</v>
      </c>
      <c r="B198" s="100"/>
      <c r="C198" s="20">
        <v>12327305</v>
      </c>
      <c r="D198" s="20">
        <v>8161000</v>
      </c>
      <c r="E198" s="20">
        <v>4166305</v>
      </c>
    </row>
    <row r="199" spans="1:5" s="19" customFormat="1" ht="12" customHeight="1">
      <c r="A199" s="100" t="s">
        <v>185</v>
      </c>
      <c r="B199" s="100"/>
      <c r="C199" s="20">
        <v>267042236</v>
      </c>
      <c r="D199" s="20">
        <v>190781000</v>
      </c>
      <c r="E199" s="20">
        <v>76261236</v>
      </c>
    </row>
    <row r="200" spans="1:5" s="19" customFormat="1" ht="12" customHeight="1">
      <c r="A200" s="100" t="s">
        <v>186</v>
      </c>
      <c r="B200" s="100"/>
      <c r="C200" s="20">
        <v>73147037</v>
      </c>
      <c r="D200" s="20">
        <v>51210000</v>
      </c>
      <c r="E200" s="20">
        <v>21937037</v>
      </c>
    </row>
    <row r="201" spans="1:5" s="19" customFormat="1" ht="12" customHeight="1">
      <c r="A201" s="100" t="s">
        <v>187</v>
      </c>
      <c r="B201" s="100"/>
      <c r="C201" s="20">
        <v>81200981</v>
      </c>
      <c r="D201" s="20">
        <v>53165000</v>
      </c>
      <c r="E201" s="20">
        <v>28035981</v>
      </c>
    </row>
    <row r="202" spans="1:5" s="19" customFormat="1" ht="12" customHeight="1">
      <c r="A202" s="100" t="s">
        <v>188</v>
      </c>
      <c r="B202" s="100"/>
      <c r="C202" s="20">
        <v>418556858</v>
      </c>
      <c r="D202" s="20">
        <v>288706000</v>
      </c>
      <c r="E202" s="20">
        <v>129850858</v>
      </c>
    </row>
    <row r="203" spans="1:5" s="19" customFormat="1" ht="12" customHeight="1">
      <c r="A203" s="100" t="s">
        <v>189</v>
      </c>
      <c r="B203" s="100"/>
      <c r="C203" s="20">
        <v>40454651</v>
      </c>
      <c r="D203" s="20">
        <v>31697000</v>
      </c>
      <c r="E203" s="20">
        <v>8757651</v>
      </c>
    </row>
    <row r="204" spans="1:5" s="19" customFormat="1" ht="12" customHeight="1">
      <c r="A204" s="101" t="s">
        <v>190</v>
      </c>
      <c r="B204" s="101"/>
      <c r="C204" s="26">
        <v>339816933</v>
      </c>
      <c r="D204" s="26">
        <v>228439000</v>
      </c>
      <c r="E204" s="26">
        <v>111377933</v>
      </c>
    </row>
    <row r="205" spans="1:5" s="19" customFormat="1" ht="12" customHeight="1">
      <c r="A205" s="23"/>
      <c r="B205" s="23"/>
      <c r="C205" s="23"/>
      <c r="D205" s="23"/>
      <c r="E205" s="23"/>
    </row>
    <row r="206" spans="1:5" s="19" customFormat="1" ht="12" customHeight="1">
      <c r="A206" s="93" t="s">
        <v>191</v>
      </c>
      <c r="B206" s="93"/>
      <c r="C206" s="18">
        <f>SUM(C207:C212)</f>
        <v>1353238186</v>
      </c>
      <c r="D206" s="18">
        <f>SUM(D207:D212)</f>
        <v>859158000</v>
      </c>
      <c r="E206" s="18">
        <f>SUM(E207:E212)</f>
        <v>494080186</v>
      </c>
    </row>
    <row r="207" spans="1:5" s="19" customFormat="1" ht="12" customHeight="1">
      <c r="A207" s="100" t="s">
        <v>192</v>
      </c>
      <c r="B207" s="100"/>
      <c r="C207" s="20">
        <v>682380473</v>
      </c>
      <c r="D207" s="20">
        <v>430572000</v>
      </c>
      <c r="E207" s="20">
        <v>251808473</v>
      </c>
    </row>
    <row r="208" spans="1:5" s="19" customFormat="1" ht="12" customHeight="1">
      <c r="A208" s="100" t="s">
        <v>193</v>
      </c>
      <c r="B208" s="100"/>
      <c r="C208" s="20">
        <v>313446099</v>
      </c>
      <c r="D208" s="20">
        <v>194868000</v>
      </c>
      <c r="E208" s="20">
        <v>118578099</v>
      </c>
    </row>
    <row r="209" spans="1:5" s="19" customFormat="1" ht="12" customHeight="1">
      <c r="A209" s="100" t="s">
        <v>194</v>
      </c>
      <c r="B209" s="100"/>
      <c r="C209" s="20">
        <v>53694071</v>
      </c>
      <c r="D209" s="20">
        <v>34998000</v>
      </c>
      <c r="E209" s="20">
        <v>18696071</v>
      </c>
    </row>
    <row r="210" spans="1:5" s="19" customFormat="1" ht="12" customHeight="1">
      <c r="A210" s="100" t="s">
        <v>195</v>
      </c>
      <c r="B210" s="100"/>
      <c r="C210" s="20">
        <v>54271312</v>
      </c>
      <c r="D210" s="20">
        <v>37166000</v>
      </c>
      <c r="E210" s="20">
        <v>17105312</v>
      </c>
    </row>
    <row r="211" spans="1:5" s="19" customFormat="1" ht="12" customHeight="1">
      <c r="A211" s="100" t="s">
        <v>196</v>
      </c>
      <c r="B211" s="100"/>
      <c r="C211" s="20">
        <v>161316446</v>
      </c>
      <c r="D211" s="20">
        <v>104255000</v>
      </c>
      <c r="E211" s="20">
        <v>57061446</v>
      </c>
    </row>
    <row r="212" spans="1:5" s="19" customFormat="1" ht="12" customHeight="1">
      <c r="A212" s="101" t="s">
        <v>197</v>
      </c>
      <c r="B212" s="101"/>
      <c r="C212" s="26">
        <v>88129785</v>
      </c>
      <c r="D212" s="26">
        <v>57299000</v>
      </c>
      <c r="E212" s="26">
        <v>30830785</v>
      </c>
    </row>
    <row r="213" spans="1:5" s="19" customFormat="1" ht="12" customHeight="1">
      <c r="A213" s="23"/>
      <c r="B213" s="23"/>
      <c r="C213" s="23"/>
      <c r="D213" s="23"/>
      <c r="E213" s="23"/>
    </row>
    <row r="214" spans="1:5" s="19" customFormat="1" ht="12" customHeight="1">
      <c r="A214" s="93" t="s">
        <v>198</v>
      </c>
      <c r="B214" s="93"/>
      <c r="C214" s="18">
        <f>SUM(C215:C219)</f>
        <v>760048874</v>
      </c>
      <c r="D214" s="18">
        <f>SUM(D215:D219)</f>
        <v>540512000</v>
      </c>
      <c r="E214" s="18">
        <f>SUM(E215:E219)</f>
        <v>219536874</v>
      </c>
    </row>
    <row r="215" spans="1:5" s="19" customFormat="1" ht="12" customHeight="1">
      <c r="A215" s="100" t="s">
        <v>199</v>
      </c>
      <c r="B215" s="100"/>
      <c r="C215" s="20">
        <v>254875908</v>
      </c>
      <c r="D215" s="20">
        <v>189371000</v>
      </c>
      <c r="E215" s="20">
        <v>65504908</v>
      </c>
    </row>
    <row r="216" spans="1:5" s="19" customFormat="1" ht="12" customHeight="1">
      <c r="A216" s="100" t="s">
        <v>200</v>
      </c>
      <c r="B216" s="100"/>
      <c r="C216" s="20">
        <v>257652822</v>
      </c>
      <c r="D216" s="20">
        <v>181970000</v>
      </c>
      <c r="E216" s="20">
        <v>75682822</v>
      </c>
    </row>
    <row r="217" spans="1:5" s="19" customFormat="1" ht="12" customHeight="1">
      <c r="A217" s="100" t="s">
        <v>201</v>
      </c>
      <c r="B217" s="100"/>
      <c r="C217" s="20">
        <v>35492409</v>
      </c>
      <c r="D217" s="20">
        <v>25023000</v>
      </c>
      <c r="E217" s="20">
        <v>10469409</v>
      </c>
    </row>
    <row r="218" spans="1:5" s="19" customFormat="1" ht="12" customHeight="1">
      <c r="A218" s="100" t="s">
        <v>202</v>
      </c>
      <c r="B218" s="100"/>
      <c r="C218" s="20">
        <v>169215083</v>
      </c>
      <c r="D218" s="20">
        <v>111461000</v>
      </c>
      <c r="E218" s="20">
        <v>57754083</v>
      </c>
    </row>
    <row r="219" spans="1:5" s="19" customFormat="1" ht="12" customHeight="1">
      <c r="A219" s="101" t="s">
        <v>203</v>
      </c>
      <c r="B219" s="101"/>
      <c r="C219" s="26">
        <v>42812652</v>
      </c>
      <c r="D219" s="26">
        <v>32687000</v>
      </c>
      <c r="E219" s="26">
        <v>10125652</v>
      </c>
    </row>
    <row r="220" spans="1:5" s="19" customFormat="1" ht="12" customHeight="1">
      <c r="A220" s="23"/>
      <c r="B220" s="23"/>
      <c r="C220" s="23"/>
      <c r="D220" s="23"/>
      <c r="E220" s="23"/>
    </row>
    <row r="221" spans="1:5" s="19" customFormat="1" ht="12" customHeight="1">
      <c r="A221" s="93" t="s">
        <v>204</v>
      </c>
      <c r="B221" s="93"/>
      <c r="C221" s="18">
        <f>SUM(C222:C239)</f>
        <v>1251302098</v>
      </c>
      <c r="D221" s="18">
        <f>SUM(D222:D239)</f>
        <v>953760000</v>
      </c>
      <c r="E221" s="18">
        <f>SUM(E222:E239)</f>
        <v>297542098</v>
      </c>
    </row>
    <row r="222" spans="1:5" s="19" customFormat="1" ht="12" customHeight="1">
      <c r="A222" s="100" t="s">
        <v>205</v>
      </c>
      <c r="B222" s="100"/>
      <c r="C222" s="20">
        <v>194173597</v>
      </c>
      <c r="D222" s="20">
        <v>154018000</v>
      </c>
      <c r="E222" s="20">
        <v>40155597</v>
      </c>
    </row>
    <row r="223" spans="1:5" s="19" customFormat="1" ht="12" customHeight="1">
      <c r="A223" s="100" t="s">
        <v>206</v>
      </c>
      <c r="B223" s="100"/>
      <c r="C223" s="20">
        <v>17929940</v>
      </c>
      <c r="D223" s="20">
        <v>14949000</v>
      </c>
      <c r="E223" s="20">
        <v>2980940</v>
      </c>
    </row>
    <row r="224" spans="1:5" s="19" customFormat="1" ht="12" customHeight="1">
      <c r="A224" s="100" t="s">
        <v>207</v>
      </c>
      <c r="B224" s="100"/>
      <c r="C224" s="20">
        <v>19443040</v>
      </c>
      <c r="D224" s="20">
        <v>13907000</v>
      </c>
      <c r="E224" s="20">
        <v>5536040</v>
      </c>
    </row>
    <row r="225" spans="1:5" s="19" customFormat="1" ht="12" customHeight="1">
      <c r="A225" s="100" t="s">
        <v>208</v>
      </c>
      <c r="B225" s="100"/>
      <c r="C225" s="20">
        <v>109168551</v>
      </c>
      <c r="D225" s="20">
        <v>82653000</v>
      </c>
      <c r="E225" s="20">
        <v>26515551</v>
      </c>
    </row>
    <row r="226" spans="1:5" s="19" customFormat="1" ht="12" customHeight="1">
      <c r="A226" s="100" t="s">
        <v>209</v>
      </c>
      <c r="B226" s="100"/>
      <c r="C226" s="20">
        <v>16604996</v>
      </c>
      <c r="D226" s="20">
        <v>12498000</v>
      </c>
      <c r="E226" s="20">
        <v>4106996</v>
      </c>
    </row>
    <row r="227" spans="1:5" s="19" customFormat="1" ht="12" customHeight="1">
      <c r="A227" s="100" t="s">
        <v>210</v>
      </c>
      <c r="B227" s="100"/>
      <c r="C227" s="20">
        <v>41433927</v>
      </c>
      <c r="D227" s="20">
        <v>29477000</v>
      </c>
      <c r="E227" s="20">
        <v>11956927</v>
      </c>
    </row>
    <row r="228" spans="1:5" s="19" customFormat="1" ht="12" customHeight="1">
      <c r="A228" s="100" t="s">
        <v>211</v>
      </c>
      <c r="B228" s="100"/>
      <c r="C228" s="20">
        <v>13880746</v>
      </c>
      <c r="D228" s="20">
        <v>12012000</v>
      </c>
      <c r="E228" s="20">
        <v>1868746</v>
      </c>
    </row>
    <row r="229" spans="1:5" s="19" customFormat="1" ht="12" customHeight="1">
      <c r="A229" s="100" t="s">
        <v>212</v>
      </c>
      <c r="B229" s="100"/>
      <c r="C229" s="20">
        <v>45074287</v>
      </c>
      <c r="D229" s="20">
        <v>35471000</v>
      </c>
      <c r="E229" s="20">
        <v>9603287</v>
      </c>
    </row>
    <row r="230" spans="1:5" s="19" customFormat="1" ht="12" customHeight="1">
      <c r="A230" s="100" t="s">
        <v>213</v>
      </c>
      <c r="B230" s="100"/>
      <c r="C230" s="20">
        <v>44619356</v>
      </c>
      <c r="D230" s="20">
        <v>29178000</v>
      </c>
      <c r="E230" s="20">
        <v>15441356</v>
      </c>
    </row>
    <row r="231" spans="1:5" s="19" customFormat="1" ht="12" customHeight="1">
      <c r="A231" s="100" t="s">
        <v>214</v>
      </c>
      <c r="B231" s="100"/>
      <c r="C231" s="20">
        <v>233203436</v>
      </c>
      <c r="D231" s="20">
        <v>184325000</v>
      </c>
      <c r="E231" s="20">
        <v>48878436</v>
      </c>
    </row>
    <row r="232" spans="1:5" s="19" customFormat="1" ht="12" customHeight="1">
      <c r="A232" s="100" t="s">
        <v>215</v>
      </c>
      <c r="B232" s="100"/>
      <c r="C232" s="20">
        <v>117176691</v>
      </c>
      <c r="D232" s="20">
        <v>86849000</v>
      </c>
      <c r="E232" s="20">
        <v>30327691</v>
      </c>
    </row>
    <row r="233" spans="1:5" s="19" customFormat="1" ht="12" customHeight="1">
      <c r="A233" s="100" t="s">
        <v>216</v>
      </c>
      <c r="B233" s="100"/>
      <c r="C233" s="20">
        <v>21330616</v>
      </c>
      <c r="D233" s="20">
        <v>16093000</v>
      </c>
      <c r="E233" s="20">
        <v>5237616</v>
      </c>
    </row>
    <row r="234" spans="1:5" s="19" customFormat="1" ht="12" customHeight="1">
      <c r="A234" s="100" t="s">
        <v>217</v>
      </c>
      <c r="B234" s="100"/>
      <c r="C234" s="20">
        <v>20230874</v>
      </c>
      <c r="D234" s="20">
        <v>17365000</v>
      </c>
      <c r="E234" s="20">
        <v>2865874</v>
      </c>
    </row>
    <row r="235" spans="1:5" s="19" customFormat="1" ht="12" customHeight="1">
      <c r="A235" s="100" t="s">
        <v>218</v>
      </c>
      <c r="B235" s="100"/>
      <c r="C235" s="20">
        <v>33335430</v>
      </c>
      <c r="D235" s="20">
        <v>25462000</v>
      </c>
      <c r="E235" s="20">
        <v>7873430</v>
      </c>
    </row>
    <row r="236" spans="1:5" s="19" customFormat="1" ht="12" customHeight="1">
      <c r="A236" s="100" t="s">
        <v>219</v>
      </c>
      <c r="B236" s="100"/>
      <c r="C236" s="20">
        <v>70581312</v>
      </c>
      <c r="D236" s="20">
        <v>48193000</v>
      </c>
      <c r="E236" s="20">
        <v>22388312</v>
      </c>
    </row>
    <row r="237" spans="1:5" s="19" customFormat="1" ht="12" customHeight="1">
      <c r="A237" s="100" t="s">
        <v>220</v>
      </c>
      <c r="B237" s="100"/>
      <c r="C237" s="20">
        <v>55109901</v>
      </c>
      <c r="D237" s="20">
        <v>38982000</v>
      </c>
      <c r="E237" s="20">
        <v>16127901</v>
      </c>
    </row>
    <row r="238" spans="1:5" s="19" customFormat="1" ht="12" customHeight="1">
      <c r="A238" s="100" t="s">
        <v>221</v>
      </c>
      <c r="B238" s="100"/>
      <c r="C238" s="20">
        <v>177479823</v>
      </c>
      <c r="D238" s="20">
        <v>135620000</v>
      </c>
      <c r="E238" s="20">
        <v>41859823</v>
      </c>
    </row>
    <row r="239" spans="1:5" s="19" customFormat="1" ht="12" customHeight="1">
      <c r="A239" s="101" t="s">
        <v>222</v>
      </c>
      <c r="B239" s="101"/>
      <c r="C239" s="26">
        <v>20525575</v>
      </c>
      <c r="D239" s="26">
        <v>16708000</v>
      </c>
      <c r="E239" s="26">
        <v>3817575</v>
      </c>
    </row>
    <row r="240" spans="1:5" s="19" customFormat="1" ht="12" customHeight="1">
      <c r="A240" s="23"/>
      <c r="B240" s="23"/>
      <c r="C240" s="23"/>
      <c r="D240" s="23"/>
      <c r="E240" s="23"/>
    </row>
    <row r="241" spans="1:5" s="19" customFormat="1" ht="12" customHeight="1">
      <c r="A241" s="93" t="s">
        <v>223</v>
      </c>
      <c r="B241" s="93"/>
      <c r="C241" s="18">
        <f>SUM(C242:C249)</f>
        <v>51902253838</v>
      </c>
      <c r="D241" s="18">
        <f>SUM(D242:D249)</f>
        <v>34479860802</v>
      </c>
      <c r="E241" s="18">
        <f>SUM(E242:E249)</f>
        <v>17422393036</v>
      </c>
    </row>
    <row r="242" spans="1:5" s="19" customFormat="1" ht="12" customHeight="1">
      <c r="A242" s="100" t="s">
        <v>224</v>
      </c>
      <c r="B242" s="100"/>
      <c r="C242" s="20">
        <f>SUM(C57:C70)</f>
        <v>6763635154</v>
      </c>
      <c r="D242" s="20">
        <f>SUM(D57:D70)</f>
        <v>4745135635</v>
      </c>
      <c r="E242" s="20">
        <f>SUM(E57:E70)</f>
        <v>2018499519</v>
      </c>
    </row>
    <row r="243" spans="1:5" s="19" customFormat="1" ht="12" customHeight="1">
      <c r="A243" s="100" t="s">
        <v>225</v>
      </c>
      <c r="B243" s="100"/>
      <c r="C243" s="20">
        <f>SUM(C73:C135)</f>
        <v>23807564987</v>
      </c>
      <c r="D243" s="20">
        <f>SUM(D73:D135)</f>
        <v>15965935000</v>
      </c>
      <c r="E243" s="20">
        <f>SUM(E73:E135)</f>
        <v>7841629987</v>
      </c>
    </row>
    <row r="244" spans="1:5" s="19" customFormat="1" ht="12" customHeight="1">
      <c r="A244" s="100" t="s">
        <v>226</v>
      </c>
      <c r="B244" s="100"/>
      <c r="C244" s="20">
        <f>SUM(C138:C174)</f>
        <v>10763798456</v>
      </c>
      <c r="D244" s="20">
        <f>SUM(D138:D174)</f>
        <v>6591782167</v>
      </c>
      <c r="E244" s="20">
        <f>SUM(E138:E174)</f>
        <v>4172016289</v>
      </c>
    </row>
    <row r="245" spans="1:5" s="19" customFormat="1" ht="12" customHeight="1">
      <c r="A245" s="100" t="s">
        <v>227</v>
      </c>
      <c r="B245" s="100"/>
      <c r="C245" s="20">
        <f>SUM(C177:C184)</f>
        <v>719720330</v>
      </c>
      <c r="D245" s="20">
        <f>SUM(D177:D184)</f>
        <v>518691000</v>
      </c>
      <c r="E245" s="20">
        <f>SUM(E177:E184)</f>
        <v>201029330</v>
      </c>
    </row>
    <row r="246" spans="1:5" s="19" customFormat="1" ht="12" customHeight="1">
      <c r="A246" s="100" t="s">
        <v>228</v>
      </c>
      <c r="B246" s="100"/>
      <c r="C246" s="20">
        <f>SUM(C187:C204)</f>
        <v>6482945753</v>
      </c>
      <c r="D246" s="20">
        <f>SUM(D187:D204)</f>
        <v>4304887000</v>
      </c>
      <c r="E246" s="20">
        <f>SUM(E187:E204)</f>
        <v>2178058753</v>
      </c>
    </row>
    <row r="247" spans="1:5" s="19" customFormat="1" ht="12" customHeight="1">
      <c r="A247" s="100" t="s">
        <v>229</v>
      </c>
      <c r="B247" s="100"/>
      <c r="C247" s="20">
        <f>SUM(C207:C212)</f>
        <v>1353238186</v>
      </c>
      <c r="D247" s="20">
        <f>SUM(D207:D212)</f>
        <v>859158000</v>
      </c>
      <c r="E247" s="20">
        <f>SUM(E207:E212)</f>
        <v>494080186</v>
      </c>
    </row>
    <row r="248" spans="1:5" s="19" customFormat="1" ht="12" customHeight="1">
      <c r="A248" s="100" t="s">
        <v>230</v>
      </c>
      <c r="B248" s="100"/>
      <c r="C248" s="20">
        <f>SUM(C215:C219)</f>
        <v>760048874</v>
      </c>
      <c r="D248" s="20">
        <f>SUM(D215:D219)</f>
        <v>540512000</v>
      </c>
      <c r="E248" s="20">
        <f>SUM(E215:E219)</f>
        <v>219536874</v>
      </c>
    </row>
    <row r="249" spans="1:5" s="19" customFormat="1" ht="12" customHeight="1">
      <c r="A249" s="101" t="s">
        <v>231</v>
      </c>
      <c r="B249" s="101"/>
      <c r="C249" s="26">
        <f>SUM(C222:C239)</f>
        <v>1251302098</v>
      </c>
      <c r="D249" s="26">
        <f>SUM(D222:D239)</f>
        <v>953760000</v>
      </c>
      <c r="E249" s="26">
        <f>SUM(E222:E239)</f>
        <v>297542098</v>
      </c>
    </row>
    <row r="250" spans="1:5" s="19" customFormat="1" ht="12" customHeight="1">
      <c r="A250" s="23"/>
      <c r="B250" s="23"/>
      <c r="C250" s="23"/>
      <c r="D250" s="23"/>
      <c r="E250" s="23"/>
    </row>
    <row r="251" spans="1:5" s="19" customFormat="1" ht="12" customHeight="1">
      <c r="A251" s="93" t="s">
        <v>232</v>
      </c>
      <c r="B251" s="93"/>
      <c r="C251" s="18">
        <f>SUM(C252:C255)</f>
        <v>45940881799</v>
      </c>
      <c r="D251" s="18">
        <f>SUM(D252:D255)</f>
        <v>30257577060</v>
      </c>
      <c r="E251" s="18">
        <f>SUM(E252:E255)</f>
        <v>15683304739</v>
      </c>
    </row>
    <row r="252" spans="1:5" s="19" customFormat="1" ht="12" customHeight="1">
      <c r="A252" s="100" t="s">
        <v>228</v>
      </c>
      <c r="B252" s="100"/>
      <c r="C252" s="20">
        <f>C187+C188+C189+C190+C191+C192+C193+C194+C196+C199+C200+C202+C204+C208+C145+C201</f>
        <v>6822007038</v>
      </c>
      <c r="D252" s="20">
        <f>D187+D188+D189+D190+D191+D192+D193+D194+D196+D199+D200+D202+D204+D208+D145+D201</f>
        <v>4486959000</v>
      </c>
      <c r="E252" s="20">
        <f>E187+E188+E189+E190+E191+E192+E193+E194+E196+E199+E200+E202+E204+E208+E145+E201</f>
        <v>2335048038</v>
      </c>
    </row>
    <row r="253" spans="1:5" s="19" customFormat="1" ht="12" customHeight="1">
      <c r="A253" s="100" t="s">
        <v>233</v>
      </c>
      <c r="B253" s="100"/>
      <c r="C253" s="20">
        <f>+C57+C58+C60+C61+C62+C63+C64+C66+C67+C68+C69+C70+C84+C59</f>
        <v>6832793619</v>
      </c>
      <c r="D253" s="20">
        <f>+D57+D58+D60+D61+D62+D63+D64+D66+D67+D68+D69+D70+D84+D59</f>
        <v>4794258635</v>
      </c>
      <c r="E253" s="20">
        <f>+E57+E58+E60+E61+E62+E63+E64+E66+E67+E68+E69+E70+E84+E59</f>
        <v>2038534984</v>
      </c>
    </row>
    <row r="254" spans="1:5" s="19" customFormat="1" ht="12" customHeight="1">
      <c r="A254" s="100" t="s">
        <v>226</v>
      </c>
      <c r="B254" s="100"/>
      <c r="C254" s="20">
        <f>C138+C140+C143+C147+C150+C155+C156+C159+C161+C163+C165+C169+C170+C172+C177+C184+C154+C157</f>
        <v>9445821573</v>
      </c>
      <c r="D254" s="20">
        <f>D138+D140+D143+D147+D150+D155+D156+D159+D161+D163+D165+D169+D170+D172+D177+D184+D154+D157</f>
        <v>5709430425</v>
      </c>
      <c r="E254" s="20">
        <f>E138+E140+E143+E147+E150+E155+E156+E159+E161+E163+E165+E169+E170+E172+E177+E184+E154+E157</f>
        <v>3736391148</v>
      </c>
    </row>
    <row r="255" spans="1:5" s="19" customFormat="1" ht="12" customHeight="1">
      <c r="A255" s="101" t="s">
        <v>225</v>
      </c>
      <c r="B255" s="101"/>
      <c r="C255" s="26">
        <f>+C73+C74+C75+C78+C79+C82+C80+C86+C85+C90+C87+C91+C89+C92+C93+C98+C97+C96+C99+C100+C101+C102+C103+C105+C104+C106+C107+C109+C108+C111+C110+C114+C116+C115+C118+C117+C119+C120+C121+C122+C123+C125+C126+C129+C128+C130+C131+C133+C134+C135</f>
        <v>22840259569</v>
      </c>
      <c r="D255" s="26">
        <f>+D73+D74+D75+D78+D79+D82+D80+D86+D85+D90+D87+D91+D89+D92+D93+D98+D97+D96+D99+D100+D101+D102+D103+D105+D104+D106+D107+D109+D108+D111+D110+D114+D116+D115+D118+D117+D119+D120+D121+D122+D123+D125+D126+D129+D128+D130+D131+D133+D134+D135</f>
        <v>15266929000</v>
      </c>
      <c r="E255" s="26">
        <f>+E73+E74+E75+E78+E79+E82+E80+E86+E85+E90+E87+E91+E89+E92+E93+E98+E97+E96+E99+E100+E101+E102+E103+E105+E104+E106+E107+E109+E108+E111+E110+E114+E116+E115+E118+E117+E119+E120+E121+E122+E123+E125+E126+E129+E128+E130+E131+E133+E134+E135</f>
        <v>7573330569</v>
      </c>
    </row>
    <row r="256" spans="1:5" s="34" customFormat="1" ht="6">
      <c r="A256" s="90"/>
      <c r="B256" s="90"/>
      <c r="C256" s="90"/>
      <c r="D256" s="90"/>
      <c r="E256" s="90"/>
    </row>
    <row r="257" spans="1:5" s="50" customFormat="1" ht="11.25">
      <c r="A257" s="85" t="s">
        <v>279</v>
      </c>
      <c r="B257" s="85"/>
      <c r="C257" s="85"/>
      <c r="D257" s="85"/>
      <c r="E257" s="85"/>
    </row>
    <row r="258" spans="1:5" s="51" customFormat="1" ht="12" customHeight="1">
      <c r="A258" s="87" t="s">
        <v>280</v>
      </c>
      <c r="B258" s="87"/>
      <c r="C258" s="87"/>
      <c r="D258" s="87"/>
      <c r="E258" s="87"/>
    </row>
    <row r="259" spans="1:5" s="34" customFormat="1" ht="6">
      <c r="A259" s="90"/>
      <c r="B259" s="90"/>
      <c r="C259" s="90"/>
      <c r="D259" s="90"/>
      <c r="E259" s="90"/>
    </row>
    <row r="260" spans="1:5" s="51" customFormat="1" ht="12" customHeight="1">
      <c r="A260" s="91" t="s">
        <v>234</v>
      </c>
      <c r="B260" s="91"/>
      <c r="C260" s="91"/>
      <c r="D260" s="91"/>
      <c r="E260" s="91"/>
    </row>
    <row r="261" spans="1:5" s="34" customFormat="1" ht="6">
      <c r="A261" s="90"/>
      <c r="B261" s="90"/>
      <c r="C261" s="90"/>
      <c r="D261" s="90"/>
      <c r="E261" s="90"/>
    </row>
    <row r="262" spans="1:5" s="19" customFormat="1" ht="12" customHeight="1">
      <c r="A262" s="85" t="s">
        <v>235</v>
      </c>
      <c r="B262" s="85"/>
      <c r="C262" s="85"/>
      <c r="D262" s="85"/>
      <c r="E262" s="85"/>
    </row>
    <row r="263" spans="1:5" s="19" customFormat="1" ht="12" customHeight="1">
      <c r="A263" s="85" t="s">
        <v>278</v>
      </c>
      <c r="B263" s="85"/>
      <c r="C263" s="85"/>
      <c r="D263" s="85"/>
      <c r="E263" s="85"/>
    </row>
  </sheetData>
  <sheetProtection/>
  <mergeCells count="229">
    <mergeCell ref="A1:E1"/>
    <mergeCell ref="A2:E2"/>
    <mergeCell ref="A3:E3"/>
    <mergeCell ref="A4:E4"/>
    <mergeCell ref="A8:B8"/>
    <mergeCell ref="A10:B10"/>
    <mergeCell ref="A11:B11"/>
    <mergeCell ref="A15:B15"/>
    <mergeCell ref="A5:B5"/>
    <mergeCell ref="A6:B6"/>
    <mergeCell ref="A7:E7"/>
    <mergeCell ref="A24:B24"/>
    <mergeCell ref="A27:B27"/>
    <mergeCell ref="A30:B30"/>
    <mergeCell ref="A31:B31"/>
    <mergeCell ref="A19:B19"/>
    <mergeCell ref="A21:B21"/>
    <mergeCell ref="A22:B22"/>
    <mergeCell ref="A23:B23"/>
    <mergeCell ref="A41:B41"/>
    <mergeCell ref="A42:B42"/>
    <mergeCell ref="A46:B46"/>
    <mergeCell ref="A51:B51"/>
    <mergeCell ref="A36:B36"/>
    <mergeCell ref="A37:B37"/>
    <mergeCell ref="A38:B38"/>
    <mergeCell ref="A40:B40"/>
    <mergeCell ref="A57:B57"/>
    <mergeCell ref="A58:B58"/>
    <mergeCell ref="A59:B59"/>
    <mergeCell ref="A60:B60"/>
    <mergeCell ref="A52:B52"/>
    <mergeCell ref="A53:B53"/>
    <mergeCell ref="A54:B54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74:B74"/>
    <mergeCell ref="A75:B75"/>
    <mergeCell ref="A76:B76"/>
    <mergeCell ref="A77:B77"/>
    <mergeCell ref="A69:B69"/>
    <mergeCell ref="A70:B70"/>
    <mergeCell ref="A72:B72"/>
    <mergeCell ref="A73:B73"/>
    <mergeCell ref="A82:B82"/>
    <mergeCell ref="A83:B83"/>
    <mergeCell ref="A84:B84"/>
    <mergeCell ref="A85:B85"/>
    <mergeCell ref="A78:B78"/>
    <mergeCell ref="A79:B79"/>
    <mergeCell ref="A80:B80"/>
    <mergeCell ref="A81:B81"/>
    <mergeCell ref="A90:B90"/>
    <mergeCell ref="A91:B91"/>
    <mergeCell ref="A92:B92"/>
    <mergeCell ref="A93:B93"/>
    <mergeCell ref="A86:B86"/>
    <mergeCell ref="A87:B87"/>
    <mergeCell ref="A88:B88"/>
    <mergeCell ref="A89:B89"/>
    <mergeCell ref="A98:B98"/>
    <mergeCell ref="A99:B99"/>
    <mergeCell ref="A100:B100"/>
    <mergeCell ref="A101:B101"/>
    <mergeCell ref="A94:B94"/>
    <mergeCell ref="A95:B95"/>
    <mergeCell ref="A96:B96"/>
    <mergeCell ref="A97:B97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39:B139"/>
    <mergeCell ref="A140:B140"/>
    <mergeCell ref="A141:B141"/>
    <mergeCell ref="A142:B142"/>
    <mergeCell ref="A134:B134"/>
    <mergeCell ref="A135:B135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89:B189"/>
    <mergeCell ref="A190:B190"/>
    <mergeCell ref="A191:B191"/>
    <mergeCell ref="A192:B192"/>
    <mergeCell ref="A184:B184"/>
    <mergeCell ref="A186:B186"/>
    <mergeCell ref="A187:B187"/>
    <mergeCell ref="A188:B188"/>
    <mergeCell ref="A197:B197"/>
    <mergeCell ref="A198:B198"/>
    <mergeCell ref="A199:B199"/>
    <mergeCell ref="A200:B200"/>
    <mergeCell ref="A193:B193"/>
    <mergeCell ref="A194:B194"/>
    <mergeCell ref="A195:B195"/>
    <mergeCell ref="A196:B196"/>
    <mergeCell ref="A206:B206"/>
    <mergeCell ref="A207:B207"/>
    <mergeCell ref="A208:B208"/>
    <mergeCell ref="A209:B209"/>
    <mergeCell ref="A201:B201"/>
    <mergeCell ref="A202:B202"/>
    <mergeCell ref="A203:B203"/>
    <mergeCell ref="A204:B204"/>
    <mergeCell ref="A215:B215"/>
    <mergeCell ref="A216:B216"/>
    <mergeCell ref="A217:B217"/>
    <mergeCell ref="A218:B218"/>
    <mergeCell ref="A210:B210"/>
    <mergeCell ref="A211:B211"/>
    <mergeCell ref="A212:B212"/>
    <mergeCell ref="A214:B214"/>
    <mergeCell ref="A224:B224"/>
    <mergeCell ref="A225:B225"/>
    <mergeCell ref="A226:B226"/>
    <mergeCell ref="A227:B227"/>
    <mergeCell ref="A219:B219"/>
    <mergeCell ref="A221:B221"/>
    <mergeCell ref="A222:B222"/>
    <mergeCell ref="A223:B223"/>
    <mergeCell ref="A232:B232"/>
    <mergeCell ref="A233:B233"/>
    <mergeCell ref="A234:B234"/>
    <mergeCell ref="A235:B235"/>
    <mergeCell ref="A228:B228"/>
    <mergeCell ref="A229:B229"/>
    <mergeCell ref="A230:B230"/>
    <mergeCell ref="A231:B231"/>
    <mergeCell ref="A241:B241"/>
    <mergeCell ref="A242:B242"/>
    <mergeCell ref="A243:B243"/>
    <mergeCell ref="A244:B244"/>
    <mergeCell ref="A236:B236"/>
    <mergeCell ref="A237:B237"/>
    <mergeCell ref="A238:B238"/>
    <mergeCell ref="A239:B239"/>
    <mergeCell ref="A249:B249"/>
    <mergeCell ref="A251:B251"/>
    <mergeCell ref="A252:B252"/>
    <mergeCell ref="A253:B253"/>
    <mergeCell ref="A245:B245"/>
    <mergeCell ref="A246:B246"/>
    <mergeCell ref="A247:B247"/>
    <mergeCell ref="A248:B248"/>
    <mergeCell ref="A263:E263"/>
    <mergeCell ref="A259:E259"/>
    <mergeCell ref="A260:E260"/>
    <mergeCell ref="A261:E261"/>
    <mergeCell ref="A262:E262"/>
    <mergeCell ref="A254:B254"/>
    <mergeCell ref="A255:B255"/>
    <mergeCell ref="A256:E256"/>
    <mergeCell ref="A258:E258"/>
    <mergeCell ref="A257:E257"/>
  </mergeCells>
  <printOptions/>
  <pageMargins left="0" right="0" top="0" bottom="0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1" customWidth="1"/>
    <col min="2" max="2" width="30.7109375" style="1" customWidth="1"/>
    <col min="3" max="5" width="14.140625" style="2" customWidth="1"/>
    <col min="6" max="16384" width="9.140625" style="1" customWidth="1"/>
  </cols>
  <sheetData>
    <row r="1" spans="1:5" s="3" customFormat="1" ht="12" customHeight="1">
      <c r="A1" s="94"/>
      <c r="B1" s="94"/>
      <c r="C1" s="94"/>
      <c r="D1" s="94"/>
      <c r="E1" s="94"/>
    </row>
    <row r="2" spans="1:5" s="3" customFormat="1" ht="24.75" customHeight="1">
      <c r="A2" s="114" t="s">
        <v>236</v>
      </c>
      <c r="B2" s="114"/>
      <c r="C2" s="114"/>
      <c r="D2" s="114"/>
      <c r="E2" s="114"/>
    </row>
    <row r="3" spans="1:5" s="4" customFormat="1" ht="12" customHeight="1">
      <c r="A3" s="96"/>
      <c r="B3" s="96"/>
      <c r="C3" s="96"/>
      <c r="D3" s="96"/>
      <c r="E3" s="96"/>
    </row>
    <row r="4" spans="1:5" s="4" customFormat="1" ht="12" customHeight="1">
      <c r="A4" s="121"/>
      <c r="B4" s="121"/>
      <c r="C4" s="121"/>
      <c r="D4" s="121"/>
      <c r="E4" s="121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120"/>
      <c r="B7" s="120"/>
      <c r="C7" s="120"/>
      <c r="D7" s="120"/>
      <c r="E7" s="120"/>
    </row>
    <row r="8" spans="1:5" s="13" customFormat="1" ht="12" customHeight="1">
      <c r="A8" s="117" t="s">
        <v>4</v>
      </c>
      <c r="B8" s="117"/>
      <c r="C8" s="35">
        <f>C10+C21+C36+C40+C51</f>
        <v>51073356661</v>
      </c>
      <c r="D8" s="35">
        <f>D10+D21+D36+D40+D51</f>
        <v>33669174333</v>
      </c>
      <c r="E8" s="35">
        <f>E10+E21+E36+E40+E51</f>
        <v>17404182328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3478275567</v>
      </c>
      <c r="D10" s="18">
        <f>D11+D15+D19</f>
        <v>2413960000</v>
      </c>
      <c r="E10" s="18">
        <f>E11+E15+E19</f>
        <v>1064315567</v>
      </c>
    </row>
    <row r="11" spans="1:5" s="19" customFormat="1" ht="12" customHeight="1">
      <c r="A11" s="100" t="s">
        <v>6</v>
      </c>
      <c r="B11" s="100"/>
      <c r="C11" s="20">
        <f>C12+C13+C14</f>
        <v>1243611248</v>
      </c>
      <c r="D11" s="20">
        <f>D12+D13+D14</f>
        <v>946074000</v>
      </c>
      <c r="E11" s="20">
        <f>E12+E13+E14</f>
        <v>297537248</v>
      </c>
    </row>
    <row r="12" spans="1:5" s="19" customFormat="1" ht="12" customHeight="1">
      <c r="A12" s="21"/>
      <c r="B12" s="22" t="s">
        <v>7</v>
      </c>
      <c r="C12" s="20">
        <f>C234+C236+C242+C249+C250</f>
        <v>488780936</v>
      </c>
      <c r="D12" s="20">
        <f>D234+D236+D242+D249+D250</f>
        <v>369594000</v>
      </c>
      <c r="E12" s="20">
        <f>E234+E236+E242+E249+E250</f>
        <v>119186936</v>
      </c>
    </row>
    <row r="13" spans="1:5" s="19" customFormat="1" ht="12" customHeight="1">
      <c r="A13" s="21"/>
      <c r="B13" s="22" t="s">
        <v>8</v>
      </c>
      <c r="C13" s="20">
        <f>+C235+C243+C238+C239+C240+C241+C245+C246+C251</f>
        <v>427340719</v>
      </c>
      <c r="D13" s="20">
        <f>+D235+D243+D238+D239+D240+D241+D245+D246+D251</f>
        <v>335741000</v>
      </c>
      <c r="E13" s="20">
        <f>+E235+E243+E238+E239+E240+E241+E245+E246+E251</f>
        <v>91599719</v>
      </c>
    </row>
    <row r="14" spans="1:5" s="19" customFormat="1" ht="12" customHeight="1">
      <c r="A14" s="21"/>
      <c r="B14" s="23" t="s">
        <v>9</v>
      </c>
      <c r="C14" s="20">
        <f>C237+C244+C247+C248</f>
        <v>327489593</v>
      </c>
      <c r="D14" s="20">
        <f>D237+D244+D247+D248</f>
        <v>240739000</v>
      </c>
      <c r="E14" s="20">
        <f>E237+E244+E247+E248</f>
        <v>86750593</v>
      </c>
    </row>
    <row r="15" spans="1:5" s="19" customFormat="1" ht="12" customHeight="1">
      <c r="A15" s="100" t="s">
        <v>10</v>
      </c>
      <c r="B15" s="100"/>
      <c r="C15" s="20">
        <f>C16+C17+C18</f>
        <v>749424560</v>
      </c>
      <c r="D15" s="20">
        <f>D16+D17+D18</f>
        <v>531160000</v>
      </c>
      <c r="E15" s="20">
        <f>E16+E17+E18</f>
        <v>218264560</v>
      </c>
    </row>
    <row r="16" spans="1:5" s="19" customFormat="1" ht="12" customHeight="1">
      <c r="A16" s="21"/>
      <c r="B16" s="22" t="s">
        <v>11</v>
      </c>
      <c r="C16" s="20">
        <f>+C228</f>
        <v>252609760</v>
      </c>
      <c r="D16" s="20">
        <f>+D228</f>
        <v>177003000</v>
      </c>
      <c r="E16" s="20">
        <f>+E228</f>
        <v>75606760</v>
      </c>
    </row>
    <row r="17" spans="1:5" s="19" customFormat="1" ht="12" customHeight="1">
      <c r="A17" s="21"/>
      <c r="B17" s="22" t="s">
        <v>12</v>
      </c>
      <c r="C17" s="20">
        <f>+C227</f>
        <v>250773456</v>
      </c>
      <c r="D17" s="20">
        <f>+D227</f>
        <v>186396000</v>
      </c>
      <c r="E17" s="20">
        <f>+E227</f>
        <v>64377456</v>
      </c>
    </row>
    <row r="18" spans="1:5" s="19" customFormat="1" ht="12" customHeight="1">
      <c r="A18" s="24"/>
      <c r="B18" s="22" t="s">
        <v>13</v>
      </c>
      <c r="C18" s="20">
        <f>C229+C230+C231</f>
        <v>246041344</v>
      </c>
      <c r="D18" s="20">
        <f>D229+D230+D231</f>
        <v>167761000</v>
      </c>
      <c r="E18" s="20">
        <f>E229+E230+E231</f>
        <v>78280344</v>
      </c>
    </row>
    <row r="19" spans="1:5" s="19" customFormat="1" ht="12" customHeight="1">
      <c r="A19" s="101" t="s">
        <v>14</v>
      </c>
      <c r="B19" s="101"/>
      <c r="C19" s="26">
        <f>C219+C220+C221+C204+C222+C223+C210+C224+C213</f>
        <v>1485239759</v>
      </c>
      <c r="D19" s="26">
        <f>D219+D220+D221+D204+D222+D223+D210+D224+D213</f>
        <v>936726000</v>
      </c>
      <c r="E19" s="26">
        <f>E219+E220+E221+E204+E222+E223+E210+E224+E213</f>
        <v>548513759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15</v>
      </c>
      <c r="B21" s="93"/>
      <c r="C21" s="18">
        <f>C22+C23+C24+C27+C30+C31</f>
        <v>11163902324</v>
      </c>
      <c r="D21" s="18">
        <f>D22+D23+D24+D27+D30+D31</f>
        <v>6854492698</v>
      </c>
      <c r="E21" s="18">
        <f>E22+E23+E24+E27+E30+E31</f>
        <v>4309409626</v>
      </c>
    </row>
    <row r="22" spans="1:5" s="19" customFormat="1" ht="12" customHeight="1">
      <c r="A22" s="100" t="s">
        <v>16</v>
      </c>
      <c r="B22" s="100"/>
      <c r="C22" s="20">
        <f>C148+C151+C152+C166+C167+C170+C172+C174+C177</f>
        <v>7268808584</v>
      </c>
      <c r="D22" s="20">
        <f>D148+D151+D152+D166+D167+D170+D172+D174+D177</f>
        <v>4275944696</v>
      </c>
      <c r="E22" s="20">
        <f>E148+E151+E152+E166+E167+E170+E172+E174+E177</f>
        <v>2992863888</v>
      </c>
    </row>
    <row r="23" spans="1:5" s="19" customFormat="1" ht="12" customHeight="1">
      <c r="A23" s="100" t="s">
        <v>17</v>
      </c>
      <c r="B23" s="100"/>
      <c r="C23" s="20">
        <f>C153+C159+C162+C168+C176+C178+C179+C185</f>
        <v>907026893</v>
      </c>
      <c r="D23" s="20">
        <f>D153+D159+D162+D168+D176+D178+D179+D185</f>
        <v>593365999</v>
      </c>
      <c r="E23" s="20">
        <f>E153+E159+E162+E168+E176+E178+E179+E185</f>
        <v>313660894</v>
      </c>
    </row>
    <row r="24" spans="1:5" s="19" customFormat="1" ht="12" customHeight="1">
      <c r="A24" s="100" t="s">
        <v>18</v>
      </c>
      <c r="B24" s="100"/>
      <c r="C24" s="20">
        <f>C25+C26</f>
        <v>1669024483</v>
      </c>
      <c r="D24" s="20">
        <f>D25+D26</f>
        <v>1066840004</v>
      </c>
      <c r="E24" s="20">
        <f>E25+E26</f>
        <v>602184479</v>
      </c>
    </row>
    <row r="25" spans="1:5" s="19" customFormat="1" ht="12" customHeight="1">
      <c r="A25" s="27"/>
      <c r="B25" s="22" t="s">
        <v>19</v>
      </c>
      <c r="C25" s="20">
        <f>C150+C156+C158+C169+C180+C186</f>
        <v>142366783</v>
      </c>
      <c r="D25" s="20">
        <f>D150+D156+D158+D169+D180+D186</f>
        <v>112999001</v>
      </c>
      <c r="E25" s="20">
        <f>E150+E156+E158+E169+E180+E186</f>
        <v>29367782</v>
      </c>
    </row>
    <row r="26" spans="1:5" s="19" customFormat="1" ht="12" customHeight="1">
      <c r="A26" s="24"/>
      <c r="B26" s="22" t="s">
        <v>20</v>
      </c>
      <c r="C26" s="20">
        <f>C157+C160+C165+C182</f>
        <v>1526657700</v>
      </c>
      <c r="D26" s="20">
        <f>D157+D160+D165+D182</f>
        <v>953841003</v>
      </c>
      <c r="E26" s="20">
        <f>E157+E160+E165+E182</f>
        <v>572816697</v>
      </c>
    </row>
    <row r="27" spans="1:5" s="19" customFormat="1" ht="12" customHeight="1">
      <c r="A27" s="100" t="s">
        <v>21</v>
      </c>
      <c r="B27" s="100"/>
      <c r="C27" s="20">
        <f>C28+C29</f>
        <v>490753105</v>
      </c>
      <c r="D27" s="20">
        <f>D28+D29</f>
        <v>318795999</v>
      </c>
      <c r="E27" s="20">
        <f>E28+E29</f>
        <v>171957106</v>
      </c>
    </row>
    <row r="28" spans="1:5" s="19" customFormat="1" ht="12" customHeight="1">
      <c r="A28" s="27"/>
      <c r="B28" s="22" t="s">
        <v>22</v>
      </c>
      <c r="C28" s="20">
        <f>C149+C163+C175</f>
        <v>152386642</v>
      </c>
      <c r="D28" s="20">
        <f>D149+D163+D175</f>
        <v>122678000</v>
      </c>
      <c r="E28" s="20">
        <f>E149+E163+E175</f>
        <v>29708642</v>
      </c>
    </row>
    <row r="29" spans="1:5" s="19" customFormat="1" ht="12" customHeight="1">
      <c r="A29" s="24"/>
      <c r="B29" s="22" t="s">
        <v>23</v>
      </c>
      <c r="C29" s="20">
        <f>C154+C181+C184</f>
        <v>338366463</v>
      </c>
      <c r="D29" s="20">
        <f>D154+D181+D184</f>
        <v>196117999</v>
      </c>
      <c r="E29" s="20">
        <f>E154+E181+E184</f>
        <v>142248464</v>
      </c>
    </row>
    <row r="30" spans="1:5" s="19" customFormat="1" ht="12" customHeight="1">
      <c r="A30" s="100" t="s">
        <v>24</v>
      </c>
      <c r="B30" s="100"/>
      <c r="C30" s="20">
        <f>C161+C164+C171+C173+C183</f>
        <v>111423890</v>
      </c>
      <c r="D30" s="20">
        <f>D161+D164+D171+D173+D183</f>
        <v>83568000</v>
      </c>
      <c r="E30" s="20">
        <f>E161+E164+E171+E173+E183</f>
        <v>27855890</v>
      </c>
    </row>
    <row r="31" spans="1:5" s="19" customFormat="1" ht="12" customHeight="1">
      <c r="A31" s="100" t="s">
        <v>25</v>
      </c>
      <c r="B31" s="100"/>
      <c r="C31" s="20">
        <f>C32+C33+C34</f>
        <v>716865369</v>
      </c>
      <c r="D31" s="20">
        <f>D32+D33+D34</f>
        <v>515978000</v>
      </c>
      <c r="E31" s="20">
        <f>E32+E33+E34</f>
        <v>200887369</v>
      </c>
    </row>
    <row r="32" spans="1:5" s="19" customFormat="1" ht="12" customHeight="1">
      <c r="A32" s="27"/>
      <c r="B32" s="22" t="s">
        <v>26</v>
      </c>
      <c r="C32" s="20">
        <f>C194</f>
        <v>69710594</v>
      </c>
      <c r="D32" s="20">
        <f>D194</f>
        <v>55532000</v>
      </c>
      <c r="E32" s="20">
        <f>E194</f>
        <v>14178594</v>
      </c>
    </row>
    <row r="33" spans="1:5" s="19" customFormat="1" ht="12" customHeight="1">
      <c r="A33" s="21"/>
      <c r="B33" s="22" t="s">
        <v>27</v>
      </c>
      <c r="C33" s="20">
        <f>C190+C191+C192+C195</f>
        <v>53793734</v>
      </c>
      <c r="D33" s="20">
        <f>D190+D191+D192+D195</f>
        <v>43205000</v>
      </c>
      <c r="E33" s="20">
        <f>E190+E191+E192+E195</f>
        <v>10588734</v>
      </c>
    </row>
    <row r="34" spans="1:5" s="19" customFormat="1" ht="12" customHeight="1">
      <c r="A34" s="21"/>
      <c r="B34" s="28" t="s">
        <v>28</v>
      </c>
      <c r="C34" s="26">
        <f>C189+C193+C196</f>
        <v>593361041</v>
      </c>
      <c r="D34" s="26">
        <f>D189+D193+D196</f>
        <v>417241000</v>
      </c>
      <c r="E34" s="26">
        <f>E189+E193+E196</f>
        <v>176120041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6219291098</v>
      </c>
      <c r="D36" s="18">
        <f>D37+D38</f>
        <v>4068174000</v>
      </c>
      <c r="E36" s="18">
        <f>E37+E38</f>
        <v>2151117098</v>
      </c>
    </row>
    <row r="37" spans="1:5" s="19" customFormat="1" ht="12" customHeight="1">
      <c r="A37" s="100" t="s">
        <v>30</v>
      </c>
      <c r="B37" s="100"/>
      <c r="C37" s="20">
        <f>C199+C200+C202+C203+C205+C208+C211+C212+C215+C216</f>
        <v>5246847753</v>
      </c>
      <c r="D37" s="20">
        <f>D199+D200+D202+D203+D205+D208+D211+D212+D215+D216</f>
        <v>3469367000</v>
      </c>
      <c r="E37" s="20">
        <f>E199+E200+E202+E203+E205+E208+E211+E212+E215+E216</f>
        <v>1777480753</v>
      </c>
    </row>
    <row r="38" spans="1:5" s="19" customFormat="1" ht="12" customHeight="1">
      <c r="A38" s="101" t="s">
        <v>31</v>
      </c>
      <c r="B38" s="101"/>
      <c r="C38" s="26">
        <f>+C201+C155+C206+C214</f>
        <v>972443345</v>
      </c>
      <c r="D38" s="26">
        <f>+D201+D155+D206+D214</f>
        <v>598807000</v>
      </c>
      <c r="E38" s="26">
        <f>+E201+E155+E206+E214</f>
        <v>373636345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C41+C42+C46</f>
        <v>22811049872</v>
      </c>
      <c r="D40" s="18">
        <f>D41+D42+D46</f>
        <v>15198004000</v>
      </c>
      <c r="E40" s="18">
        <f>E41+E42+E46</f>
        <v>7613045872</v>
      </c>
    </row>
    <row r="41" spans="1:5" s="19" customFormat="1" ht="12" customHeight="1">
      <c r="A41" s="100" t="s">
        <v>33</v>
      </c>
      <c r="B41" s="100"/>
      <c r="C41" s="20">
        <f>C96+C97+C99+C101+C102+C106+C107+C109+C111+C113+C114+C118+C120+C124+C125+C129+C132+C136+C140+C144+C145</f>
        <v>16110248267</v>
      </c>
      <c r="D41" s="20">
        <f>D96+D97+D99+D101+D102+D106+D107+D109+D111+D113+D114+D118+D120+D124+D125+D129+D132+D136+D140+D144+D145</f>
        <v>10656003000</v>
      </c>
      <c r="E41" s="20">
        <f>E96+E97+E99+E101+E102+E106+E107+E109+E111+E113+E114+E118+E120+E124+E125+E129+E132+E136+E140+E144+E145</f>
        <v>5454245267</v>
      </c>
    </row>
    <row r="42" spans="1:5" s="19" customFormat="1" ht="12" customHeight="1">
      <c r="A42" s="102" t="s">
        <v>34</v>
      </c>
      <c r="B42" s="102"/>
      <c r="C42" s="20">
        <f>C43+C44+C45</f>
        <v>3407334593</v>
      </c>
      <c r="D42" s="20">
        <f>D43+D44+D45</f>
        <v>2359923000</v>
      </c>
      <c r="E42" s="20">
        <f>E43+E44+E45</f>
        <v>1047411593</v>
      </c>
    </row>
    <row r="43" spans="1:5" s="19" customFormat="1" ht="12" customHeight="1">
      <c r="A43" s="28"/>
      <c r="B43" s="22" t="s">
        <v>35</v>
      </c>
      <c r="C43" s="20">
        <f>C88+C91+C98+C112+C207+C116+C209+C121+C134+C138+C141</f>
        <v>2038233881</v>
      </c>
      <c r="D43" s="20">
        <f>D88+D91+D98+D112+D207+D116+D209+D121+D134+D138+D141</f>
        <v>1423844000</v>
      </c>
      <c r="E43" s="20">
        <f>E88+E91+E98+E112+E207+E116+E209+E121+E134+E138+E141</f>
        <v>614389881</v>
      </c>
    </row>
    <row r="44" spans="1:5" s="19" customFormat="1" ht="12" customHeight="1">
      <c r="A44" s="28"/>
      <c r="B44" s="22" t="s">
        <v>36</v>
      </c>
      <c r="C44" s="20">
        <f>C100+C128+C130+C139</f>
        <v>1266712236</v>
      </c>
      <c r="D44" s="20">
        <f>D100+D128+D130+D139</f>
        <v>855175000</v>
      </c>
      <c r="E44" s="20">
        <f>E100+E128+E130+E139</f>
        <v>411537236</v>
      </c>
    </row>
    <row r="45" spans="1:5" s="19" customFormat="1" ht="12" customHeight="1">
      <c r="A45" s="28"/>
      <c r="B45" s="23" t="s">
        <v>37</v>
      </c>
      <c r="C45" s="20">
        <f>C93+C104+C105+C142</f>
        <v>102388476</v>
      </c>
      <c r="D45" s="20">
        <f>D93+D104+D105+D142</f>
        <v>80904000</v>
      </c>
      <c r="E45" s="20">
        <f>E93+E104+E105+E142</f>
        <v>21484476</v>
      </c>
    </row>
    <row r="46" spans="1:5" s="19" customFormat="1" ht="12" customHeight="1">
      <c r="A46" s="100" t="s">
        <v>38</v>
      </c>
      <c r="B46" s="100"/>
      <c r="C46" s="20">
        <f>C47+C48+C49</f>
        <v>3293467012</v>
      </c>
      <c r="D46" s="20">
        <f>D47+D48+D49</f>
        <v>2182078000</v>
      </c>
      <c r="E46" s="20">
        <f>E47+E48+E49</f>
        <v>1111389012</v>
      </c>
    </row>
    <row r="47" spans="1:5" s="19" customFormat="1" ht="12" customHeight="1">
      <c r="A47" s="28"/>
      <c r="B47" s="22" t="s">
        <v>39</v>
      </c>
      <c r="C47" s="20">
        <f>+C84+C85+C95+C122</f>
        <v>324191972</v>
      </c>
      <c r="D47" s="20">
        <f>+D84+D85+D95+D122</f>
        <v>241030000</v>
      </c>
      <c r="E47" s="20">
        <f>+E84+E85+E95+E122</f>
        <v>83161972</v>
      </c>
    </row>
    <row r="48" spans="1:5" s="19" customFormat="1" ht="12" customHeight="1">
      <c r="A48" s="28"/>
      <c r="B48" s="22" t="s">
        <v>40</v>
      </c>
      <c r="C48" s="20">
        <f>C87+C89+C108+C110+C123+C127+C133+C137</f>
        <v>780923162</v>
      </c>
      <c r="D48" s="20">
        <f>D87+D89+D108+D110+D123+D127+D133+D137</f>
        <v>574984000</v>
      </c>
      <c r="E48" s="20">
        <f>E87+E89+E108+E110+E123+E127+E133+E137</f>
        <v>205939162</v>
      </c>
    </row>
    <row r="49" spans="1:5" s="19" customFormat="1" ht="12" customHeight="1">
      <c r="A49" s="28"/>
      <c r="B49" s="28" t="s">
        <v>41</v>
      </c>
      <c r="C49" s="26">
        <f>C83+C90+C103+C115+C126+C131+C143</f>
        <v>2188351878</v>
      </c>
      <c r="D49" s="26">
        <f>D83+D90+D103+D115+D126+D131+D143</f>
        <v>1366064000</v>
      </c>
      <c r="E49" s="26">
        <f>E83+E90+E103+E115+E126+E131+E143</f>
        <v>822287878</v>
      </c>
    </row>
    <row r="50" spans="1:5" s="19" customFormat="1" ht="12" customHeight="1">
      <c r="A50" s="23"/>
      <c r="B50" s="23"/>
      <c r="C50" s="23"/>
      <c r="D50" s="23"/>
      <c r="E50" s="23"/>
    </row>
    <row r="51" spans="1:5" s="17" customFormat="1" ht="12" customHeight="1">
      <c r="A51" s="93" t="s">
        <v>42</v>
      </c>
      <c r="B51" s="93"/>
      <c r="C51" s="18">
        <f>C52+C53+C54</f>
        <v>7400837800</v>
      </c>
      <c r="D51" s="18">
        <f>D52+D53+D54</f>
        <v>5134543635</v>
      </c>
      <c r="E51" s="18">
        <f>E52+E53+E54</f>
        <v>2266294165</v>
      </c>
    </row>
    <row r="52" spans="1:5" s="19" customFormat="1" ht="12" customHeight="1">
      <c r="A52" s="100" t="s">
        <v>43</v>
      </c>
      <c r="B52" s="100"/>
      <c r="C52" s="20">
        <f>C58+C65+C71+C80</f>
        <v>2356468021</v>
      </c>
      <c r="D52" s="20">
        <f>D58+D65+D71+D80</f>
        <v>1652330135</v>
      </c>
      <c r="E52" s="20">
        <f>E58+E65+E71+E80</f>
        <v>704137886</v>
      </c>
    </row>
    <row r="53" spans="1:5" s="19" customFormat="1" ht="12" customHeight="1">
      <c r="A53" s="100" t="s">
        <v>44</v>
      </c>
      <c r="B53" s="100"/>
      <c r="C53" s="20">
        <f>C86+C57+C59+C92+C94+C63+C66+C67+C68+C117+C119+C69+C70+C74+C75+C76+C135+C78+C79</f>
        <v>4560058824</v>
      </c>
      <c r="D53" s="20">
        <f>D86+D57+D59+D92+D94+D63+D66+D67+D68+D117+D119+D69+D70+D74+D75+D76+D135+D78+D79</f>
        <v>3138286500</v>
      </c>
      <c r="E53" s="20">
        <f>E86+E57+E59+E92+E94+E63+E66+E67+E68+E117+E119+E69+E70+E74+E75+E76+E135+E78+E79</f>
        <v>1421772324</v>
      </c>
    </row>
    <row r="54" spans="1:5" s="19" customFormat="1" ht="12" customHeight="1">
      <c r="A54" s="101" t="s">
        <v>45</v>
      </c>
      <c r="B54" s="101"/>
      <c r="C54" s="26">
        <f>C60+C61+C62+C64+C72+C73+C77</f>
        <v>484310955</v>
      </c>
      <c r="D54" s="26">
        <f>D60+D61+D62+D64+D72+D73+D77</f>
        <v>343927000</v>
      </c>
      <c r="E54" s="26">
        <f>E60+E61+E62+E64+E72+E73+E77</f>
        <v>140383955</v>
      </c>
    </row>
    <row r="55" spans="1:5" s="19" customFormat="1" ht="12" customHeight="1">
      <c r="A55" s="28"/>
      <c r="B55" s="25"/>
      <c r="C55" s="36"/>
      <c r="D55" s="36"/>
      <c r="E55" s="36"/>
    </row>
    <row r="56" spans="1:5" s="19" customFormat="1" ht="12" customHeight="1">
      <c r="A56" s="93" t="s">
        <v>46</v>
      </c>
      <c r="B56" s="93"/>
      <c r="C56" s="18">
        <f>SUM(C57:C80)</f>
        <v>6647921917</v>
      </c>
      <c r="D56" s="18">
        <f>SUM(D57:D80)</f>
        <v>4623159635</v>
      </c>
      <c r="E56" s="18">
        <f>SUM(E57:E80)</f>
        <v>2024762282</v>
      </c>
    </row>
    <row r="57" spans="1:5" s="19" customFormat="1" ht="12" customHeight="1">
      <c r="A57" s="100" t="s">
        <v>237</v>
      </c>
      <c r="B57" s="100"/>
      <c r="C57" s="20">
        <v>111922315</v>
      </c>
      <c r="D57" s="20">
        <v>82245000</v>
      </c>
      <c r="E57" s="20">
        <v>29677315</v>
      </c>
    </row>
    <row r="58" spans="1:5" s="19" customFormat="1" ht="12" customHeight="1">
      <c r="A58" s="100" t="s">
        <v>47</v>
      </c>
      <c r="B58" s="100"/>
      <c r="C58" s="20">
        <v>500283264</v>
      </c>
      <c r="D58" s="20">
        <v>328493000</v>
      </c>
      <c r="E58" s="20">
        <v>171790264</v>
      </c>
    </row>
    <row r="59" spans="1:5" s="19" customFormat="1" ht="12" customHeight="1">
      <c r="A59" s="100" t="s">
        <v>48</v>
      </c>
      <c r="B59" s="100"/>
      <c r="C59" s="20">
        <v>77310464</v>
      </c>
      <c r="D59" s="20">
        <v>48865000</v>
      </c>
      <c r="E59" s="20">
        <v>28445464</v>
      </c>
    </row>
    <row r="60" spans="1:5" s="19" customFormat="1" ht="12" customHeight="1">
      <c r="A60" s="100" t="s">
        <v>238</v>
      </c>
      <c r="B60" s="100"/>
      <c r="C60" s="20">
        <v>15551029</v>
      </c>
      <c r="D60" s="20">
        <v>13783000</v>
      </c>
      <c r="E60" s="20">
        <v>1768029</v>
      </c>
    </row>
    <row r="61" spans="1:5" s="19" customFormat="1" ht="12" customHeight="1">
      <c r="A61" s="100" t="s">
        <v>239</v>
      </c>
      <c r="B61" s="100"/>
      <c r="C61" s="20">
        <v>19093059</v>
      </c>
      <c r="D61" s="20">
        <v>16519000</v>
      </c>
      <c r="E61" s="20">
        <v>2574059</v>
      </c>
    </row>
    <row r="62" spans="1:5" s="19" customFormat="1" ht="12" customHeight="1">
      <c r="A62" s="112" t="s">
        <v>240</v>
      </c>
      <c r="B62" s="112"/>
      <c r="C62" s="20">
        <v>27195813</v>
      </c>
      <c r="D62" s="20">
        <v>22592000</v>
      </c>
      <c r="E62" s="20">
        <v>4603813</v>
      </c>
    </row>
    <row r="63" spans="1:5" s="19" customFormat="1" ht="12" customHeight="1">
      <c r="A63" s="100" t="s">
        <v>241</v>
      </c>
      <c r="B63" s="100"/>
      <c r="C63" s="20">
        <v>85241053</v>
      </c>
      <c r="D63" s="20">
        <v>65291000</v>
      </c>
      <c r="E63" s="20">
        <v>19950053</v>
      </c>
    </row>
    <row r="64" spans="1:5" s="19" customFormat="1" ht="12" customHeight="1">
      <c r="A64" s="100" t="s">
        <v>50</v>
      </c>
      <c r="B64" s="100"/>
      <c r="C64" s="20">
        <v>271232745</v>
      </c>
      <c r="D64" s="20">
        <v>188761000</v>
      </c>
      <c r="E64" s="20">
        <v>82471745</v>
      </c>
    </row>
    <row r="65" spans="1:5" s="19" customFormat="1" ht="12" customHeight="1">
      <c r="A65" s="100" t="s">
        <v>51</v>
      </c>
      <c r="B65" s="100"/>
      <c r="C65" s="20">
        <v>1014384974</v>
      </c>
      <c r="D65" s="20">
        <v>747130135</v>
      </c>
      <c r="E65" s="20">
        <v>267254839</v>
      </c>
    </row>
    <row r="66" spans="1:5" s="19" customFormat="1" ht="12" customHeight="1">
      <c r="A66" s="100" t="s">
        <v>52</v>
      </c>
      <c r="B66" s="100"/>
      <c r="C66" s="20">
        <v>298519878</v>
      </c>
      <c r="D66" s="20">
        <v>209732000</v>
      </c>
      <c r="E66" s="20">
        <v>88787878</v>
      </c>
    </row>
    <row r="67" spans="1:5" s="19" customFormat="1" ht="12" customHeight="1">
      <c r="A67" s="100" t="s">
        <v>242</v>
      </c>
      <c r="B67" s="100"/>
      <c r="C67" s="20">
        <v>101833471</v>
      </c>
      <c r="D67" s="20">
        <v>70961000</v>
      </c>
      <c r="E67" s="20">
        <v>30872471</v>
      </c>
    </row>
    <row r="68" spans="1:5" s="19" customFormat="1" ht="12" customHeight="1">
      <c r="A68" s="100" t="s">
        <v>53</v>
      </c>
      <c r="B68" s="100"/>
      <c r="C68" s="20">
        <v>168448032</v>
      </c>
      <c r="D68" s="20">
        <v>117509000</v>
      </c>
      <c r="E68" s="20">
        <v>50939032</v>
      </c>
    </row>
    <row r="69" spans="1:5" s="19" customFormat="1" ht="12" customHeight="1">
      <c r="A69" s="100" t="s">
        <v>54</v>
      </c>
      <c r="B69" s="100"/>
      <c r="C69" s="20">
        <v>1294447508</v>
      </c>
      <c r="D69" s="20">
        <v>966130000</v>
      </c>
      <c r="E69" s="20">
        <v>328317508</v>
      </c>
    </row>
    <row r="70" spans="1:5" s="19" customFormat="1" ht="12" customHeight="1">
      <c r="A70" s="100" t="s">
        <v>55</v>
      </c>
      <c r="B70" s="100"/>
      <c r="C70" s="20">
        <v>30548791</v>
      </c>
      <c r="D70" s="20">
        <v>23999000</v>
      </c>
      <c r="E70" s="20">
        <v>6549791</v>
      </c>
    </row>
    <row r="71" spans="1:5" s="19" customFormat="1" ht="12" customHeight="1">
      <c r="A71" s="100" t="s">
        <v>56</v>
      </c>
      <c r="B71" s="100"/>
      <c r="C71" s="20">
        <v>514470173</v>
      </c>
      <c r="D71" s="20">
        <v>355318000</v>
      </c>
      <c r="E71" s="20">
        <v>159152173</v>
      </c>
    </row>
    <row r="72" spans="1:5" s="19" customFormat="1" ht="12" customHeight="1">
      <c r="A72" s="100" t="s">
        <v>243</v>
      </c>
      <c r="B72" s="100"/>
      <c r="C72" s="20">
        <v>80142148</v>
      </c>
      <c r="D72" s="20">
        <v>52762000</v>
      </c>
      <c r="E72" s="20">
        <v>27380148</v>
      </c>
    </row>
    <row r="73" spans="1:5" s="19" customFormat="1" ht="12" customHeight="1">
      <c r="A73" s="100" t="s">
        <v>244</v>
      </c>
      <c r="B73" s="100"/>
      <c r="C73" s="20">
        <v>25935762</v>
      </c>
      <c r="D73" s="20">
        <v>22727000</v>
      </c>
      <c r="E73" s="20">
        <v>3208762</v>
      </c>
    </row>
    <row r="74" spans="1:5" s="19" customFormat="1" ht="12" customHeight="1">
      <c r="A74" s="100" t="s">
        <v>57</v>
      </c>
      <c r="B74" s="100"/>
      <c r="C74" s="20">
        <v>326145462</v>
      </c>
      <c r="D74" s="20">
        <v>204370000</v>
      </c>
      <c r="E74" s="20">
        <v>121775462</v>
      </c>
    </row>
    <row r="75" spans="1:5" s="19" customFormat="1" ht="12" customHeight="1">
      <c r="A75" s="100" t="s">
        <v>245</v>
      </c>
      <c r="B75" s="100"/>
      <c r="C75" s="20">
        <v>225611722</v>
      </c>
      <c r="D75" s="20">
        <v>135268500</v>
      </c>
      <c r="E75" s="20">
        <v>90343222</v>
      </c>
    </row>
    <row r="76" spans="1:5" s="19" customFormat="1" ht="12" customHeight="1">
      <c r="A76" s="100" t="s">
        <v>58</v>
      </c>
      <c r="B76" s="100"/>
      <c r="C76" s="20">
        <v>327874481</v>
      </c>
      <c r="D76" s="20">
        <v>213373000</v>
      </c>
      <c r="E76" s="20">
        <v>114501481</v>
      </c>
    </row>
    <row r="77" spans="1:5" s="19" customFormat="1" ht="12" customHeight="1">
      <c r="A77" s="100" t="s">
        <v>246</v>
      </c>
      <c r="B77" s="100"/>
      <c r="C77" s="20">
        <v>45160399</v>
      </c>
      <c r="D77" s="20">
        <v>26783000</v>
      </c>
      <c r="E77" s="20">
        <v>18377399</v>
      </c>
    </row>
    <row r="78" spans="1:5" s="19" customFormat="1" ht="12" customHeight="1">
      <c r="A78" s="100" t="s">
        <v>59</v>
      </c>
      <c r="B78" s="100"/>
      <c r="C78" s="20">
        <v>702878058</v>
      </c>
      <c r="D78" s="20">
        <v>450299000</v>
      </c>
      <c r="E78" s="20">
        <v>252579058</v>
      </c>
    </row>
    <row r="79" spans="1:5" s="19" customFormat="1" ht="12" customHeight="1">
      <c r="A79" s="100" t="s">
        <v>247</v>
      </c>
      <c r="B79" s="100"/>
      <c r="C79" s="20">
        <v>56361706</v>
      </c>
      <c r="D79" s="20">
        <v>38860000</v>
      </c>
      <c r="E79" s="20">
        <v>17501706</v>
      </c>
    </row>
    <row r="80" spans="1:5" s="19" customFormat="1" ht="12" customHeight="1">
      <c r="A80" s="101" t="s">
        <v>60</v>
      </c>
      <c r="B80" s="101"/>
      <c r="C80" s="26">
        <v>327329610</v>
      </c>
      <c r="D80" s="26">
        <v>221389000</v>
      </c>
      <c r="E80" s="26">
        <v>105940610</v>
      </c>
    </row>
    <row r="81" spans="1:5" s="19" customFormat="1" ht="12" customHeight="1">
      <c r="A81" s="23"/>
      <c r="B81" s="23"/>
      <c r="C81" s="23"/>
      <c r="D81" s="23"/>
      <c r="E81" s="23"/>
    </row>
    <row r="82" spans="1:5" s="19" customFormat="1" ht="12" customHeight="1">
      <c r="A82" s="93" t="s">
        <v>61</v>
      </c>
      <c r="B82" s="93"/>
      <c r="C82" s="18">
        <f>SUM(C83:C145)</f>
        <v>23496803698</v>
      </c>
      <c r="D82" s="18">
        <f>SUM(D83:D145)</f>
        <v>15655468000</v>
      </c>
      <c r="E82" s="18">
        <f>SUM(E83:E145)</f>
        <v>7841335698</v>
      </c>
    </row>
    <row r="83" spans="1:5" s="19" customFormat="1" ht="12" customHeight="1">
      <c r="A83" s="100" t="s">
        <v>62</v>
      </c>
      <c r="B83" s="100"/>
      <c r="C83" s="20">
        <v>578528074</v>
      </c>
      <c r="D83" s="20">
        <v>357375000</v>
      </c>
      <c r="E83" s="20">
        <v>221153074</v>
      </c>
    </row>
    <row r="84" spans="1:5" s="19" customFormat="1" ht="12" customHeight="1">
      <c r="A84" s="100" t="s">
        <v>63</v>
      </c>
      <c r="B84" s="100"/>
      <c r="C84" s="20">
        <v>148530633</v>
      </c>
      <c r="D84" s="20">
        <v>114806000</v>
      </c>
      <c r="E84" s="20">
        <v>33724633</v>
      </c>
    </row>
    <row r="85" spans="1:5" s="19" customFormat="1" ht="12" customHeight="1">
      <c r="A85" s="100" t="s">
        <v>64</v>
      </c>
      <c r="B85" s="100"/>
      <c r="C85" s="20">
        <v>37667643</v>
      </c>
      <c r="D85" s="20">
        <v>27841000</v>
      </c>
      <c r="E85" s="20">
        <v>9826643</v>
      </c>
    </row>
    <row r="86" spans="1:5" s="19" customFormat="1" ht="12" customHeight="1">
      <c r="A86" s="100" t="s">
        <v>65</v>
      </c>
      <c r="B86" s="100"/>
      <c r="C86" s="20">
        <v>108031373</v>
      </c>
      <c r="D86" s="20">
        <v>82466000</v>
      </c>
      <c r="E86" s="20">
        <v>25565373</v>
      </c>
    </row>
    <row r="87" spans="1:5" s="19" customFormat="1" ht="12" customHeight="1">
      <c r="A87" s="100" t="s">
        <v>66</v>
      </c>
      <c r="B87" s="100"/>
      <c r="C87" s="20">
        <v>48998133</v>
      </c>
      <c r="D87" s="20">
        <v>37915000</v>
      </c>
      <c r="E87" s="20">
        <v>11083133</v>
      </c>
    </row>
    <row r="88" spans="1:5" s="19" customFormat="1" ht="12" customHeight="1">
      <c r="A88" s="100" t="s">
        <v>67</v>
      </c>
      <c r="B88" s="100"/>
      <c r="C88" s="20">
        <v>248733712</v>
      </c>
      <c r="D88" s="20">
        <v>163985000</v>
      </c>
      <c r="E88" s="20">
        <v>84748712</v>
      </c>
    </row>
    <row r="89" spans="1:5" s="19" customFormat="1" ht="12" customHeight="1">
      <c r="A89" s="100" t="s">
        <v>68</v>
      </c>
      <c r="B89" s="100"/>
      <c r="C89" s="20">
        <v>65804724</v>
      </c>
      <c r="D89" s="20">
        <v>53517000</v>
      </c>
      <c r="E89" s="20">
        <v>12287724</v>
      </c>
    </row>
    <row r="90" spans="1:5" s="19" customFormat="1" ht="12" customHeight="1">
      <c r="A90" s="100" t="s">
        <v>69</v>
      </c>
      <c r="B90" s="100"/>
      <c r="C90" s="20">
        <v>538250109</v>
      </c>
      <c r="D90" s="20">
        <v>355948000</v>
      </c>
      <c r="E90" s="20">
        <v>182302109</v>
      </c>
    </row>
    <row r="91" spans="1:5" s="19" customFormat="1" ht="12" customHeight="1">
      <c r="A91" s="100" t="s">
        <v>70</v>
      </c>
      <c r="B91" s="100"/>
      <c r="C91" s="20">
        <v>81691670</v>
      </c>
      <c r="D91" s="20">
        <v>53188000</v>
      </c>
      <c r="E91" s="20">
        <v>28503670</v>
      </c>
    </row>
    <row r="92" spans="1:5" s="19" customFormat="1" ht="12" customHeight="1">
      <c r="A92" s="100" t="s">
        <v>71</v>
      </c>
      <c r="B92" s="100"/>
      <c r="C92" s="20">
        <v>172649357</v>
      </c>
      <c r="D92" s="20">
        <v>111254000</v>
      </c>
      <c r="E92" s="20">
        <v>61395357</v>
      </c>
    </row>
    <row r="93" spans="1:5" s="19" customFormat="1" ht="12" customHeight="1">
      <c r="A93" s="100" t="s">
        <v>72</v>
      </c>
      <c r="B93" s="100"/>
      <c r="C93" s="20">
        <v>15153505</v>
      </c>
      <c r="D93" s="20">
        <v>11217000</v>
      </c>
      <c r="E93" s="20">
        <v>3936505</v>
      </c>
    </row>
    <row r="94" spans="1:5" s="19" customFormat="1" ht="12" customHeight="1">
      <c r="A94" s="100" t="s">
        <v>73</v>
      </c>
      <c r="B94" s="100"/>
      <c r="C94" s="20">
        <v>100634779</v>
      </c>
      <c r="D94" s="20">
        <v>74053000</v>
      </c>
      <c r="E94" s="20">
        <v>26581779</v>
      </c>
    </row>
    <row r="95" spans="1:5" s="19" customFormat="1" ht="12" customHeight="1">
      <c r="A95" s="100" t="s">
        <v>74</v>
      </c>
      <c r="B95" s="100"/>
      <c r="C95" s="20">
        <v>113359111</v>
      </c>
      <c r="D95" s="20">
        <v>77698000</v>
      </c>
      <c r="E95" s="20">
        <v>35661111</v>
      </c>
    </row>
    <row r="96" spans="1:5" s="19" customFormat="1" ht="12" customHeight="1">
      <c r="A96" s="100" t="s">
        <v>75</v>
      </c>
      <c r="B96" s="100"/>
      <c r="C96" s="20">
        <v>205954486</v>
      </c>
      <c r="D96" s="20">
        <v>136948000</v>
      </c>
      <c r="E96" s="20">
        <v>69006486</v>
      </c>
    </row>
    <row r="97" spans="1:5" s="19" customFormat="1" ht="12" customHeight="1">
      <c r="A97" s="100" t="s">
        <v>76</v>
      </c>
      <c r="B97" s="100"/>
      <c r="C97" s="20">
        <v>313817281</v>
      </c>
      <c r="D97" s="20">
        <v>175426000</v>
      </c>
      <c r="E97" s="20">
        <v>138391281</v>
      </c>
    </row>
    <row r="98" spans="1:5" s="19" customFormat="1" ht="12" customHeight="1">
      <c r="A98" s="100" t="s">
        <v>77</v>
      </c>
      <c r="B98" s="100"/>
      <c r="C98" s="20">
        <v>79676834</v>
      </c>
      <c r="D98" s="20">
        <v>60321000</v>
      </c>
      <c r="E98" s="20">
        <v>19355834</v>
      </c>
    </row>
    <row r="99" spans="1:5" s="19" customFormat="1" ht="12" customHeight="1">
      <c r="A99" s="100" t="s">
        <v>78</v>
      </c>
      <c r="B99" s="100"/>
      <c r="C99" s="20">
        <v>240689731</v>
      </c>
      <c r="D99" s="20">
        <v>150855000</v>
      </c>
      <c r="E99" s="20">
        <v>89834731</v>
      </c>
    </row>
    <row r="100" spans="1:5" s="19" customFormat="1" ht="12" customHeight="1">
      <c r="A100" s="100" t="s">
        <v>79</v>
      </c>
      <c r="B100" s="100"/>
      <c r="C100" s="20">
        <v>688646529</v>
      </c>
      <c r="D100" s="20">
        <v>475963000</v>
      </c>
      <c r="E100" s="20">
        <v>212683529</v>
      </c>
    </row>
    <row r="101" spans="1:5" s="19" customFormat="1" ht="12" customHeight="1">
      <c r="A101" s="100" t="s">
        <v>80</v>
      </c>
      <c r="B101" s="100"/>
      <c r="C101" s="20">
        <v>32355326</v>
      </c>
      <c r="D101" s="20">
        <v>18743000</v>
      </c>
      <c r="E101" s="20">
        <v>13612326</v>
      </c>
    </row>
    <row r="102" spans="1:5" s="19" customFormat="1" ht="12" customHeight="1">
      <c r="A102" s="100" t="s">
        <v>81</v>
      </c>
      <c r="B102" s="100"/>
      <c r="C102" s="20">
        <v>137967954</v>
      </c>
      <c r="D102" s="20">
        <v>88846000</v>
      </c>
      <c r="E102" s="20">
        <v>49121954</v>
      </c>
    </row>
    <row r="103" spans="1:5" s="19" customFormat="1" ht="12" customHeight="1">
      <c r="A103" s="100" t="s">
        <v>82</v>
      </c>
      <c r="B103" s="100"/>
      <c r="C103" s="20">
        <v>575988948</v>
      </c>
      <c r="D103" s="20">
        <v>353483000</v>
      </c>
      <c r="E103" s="20">
        <v>222505948</v>
      </c>
    </row>
    <row r="104" spans="1:5" s="19" customFormat="1" ht="12" customHeight="1">
      <c r="A104" s="100" t="s">
        <v>83</v>
      </c>
      <c r="B104" s="100"/>
      <c r="C104" s="20">
        <v>9089411</v>
      </c>
      <c r="D104" s="20">
        <v>6851000</v>
      </c>
      <c r="E104" s="20">
        <v>2238411</v>
      </c>
    </row>
    <row r="105" spans="1:5" s="19" customFormat="1" ht="12" customHeight="1">
      <c r="A105" s="100" t="s">
        <v>84</v>
      </c>
      <c r="B105" s="100"/>
      <c r="C105" s="20">
        <v>15574061</v>
      </c>
      <c r="D105" s="20">
        <v>11751000</v>
      </c>
      <c r="E105" s="20">
        <v>3823061</v>
      </c>
    </row>
    <row r="106" spans="1:5" s="19" customFormat="1" ht="12" customHeight="1">
      <c r="A106" s="100" t="s">
        <v>85</v>
      </c>
      <c r="B106" s="100"/>
      <c r="C106" s="20">
        <v>968929998</v>
      </c>
      <c r="D106" s="20">
        <v>556159000</v>
      </c>
      <c r="E106" s="20">
        <v>412770998</v>
      </c>
    </row>
    <row r="107" spans="1:5" s="19" customFormat="1" ht="12" customHeight="1">
      <c r="A107" s="100" t="s">
        <v>86</v>
      </c>
      <c r="B107" s="100"/>
      <c r="C107" s="20">
        <v>320852995</v>
      </c>
      <c r="D107" s="20">
        <v>187317000</v>
      </c>
      <c r="E107" s="20">
        <v>133535995</v>
      </c>
    </row>
    <row r="108" spans="1:5" s="19" customFormat="1" ht="12" customHeight="1">
      <c r="A108" s="100" t="s">
        <v>87</v>
      </c>
      <c r="B108" s="100"/>
      <c r="C108" s="20">
        <v>128634710</v>
      </c>
      <c r="D108" s="20">
        <v>100536000</v>
      </c>
      <c r="E108" s="20">
        <v>28098710</v>
      </c>
    </row>
    <row r="109" spans="1:5" s="19" customFormat="1" ht="12" customHeight="1">
      <c r="A109" s="100" t="s">
        <v>88</v>
      </c>
      <c r="B109" s="100"/>
      <c r="C109" s="20">
        <v>196653964</v>
      </c>
      <c r="D109" s="20">
        <v>110735000</v>
      </c>
      <c r="E109" s="20">
        <v>85918964</v>
      </c>
    </row>
    <row r="110" spans="1:5" s="19" customFormat="1" ht="12" customHeight="1">
      <c r="A110" s="100" t="s">
        <v>89</v>
      </c>
      <c r="B110" s="100"/>
      <c r="C110" s="20">
        <v>54683117</v>
      </c>
      <c r="D110" s="20">
        <v>43668000</v>
      </c>
      <c r="E110" s="20">
        <v>11015117</v>
      </c>
    </row>
    <row r="111" spans="1:5" s="19" customFormat="1" ht="12" customHeight="1">
      <c r="A111" s="100" t="s">
        <v>90</v>
      </c>
      <c r="B111" s="100"/>
      <c r="C111" s="20">
        <v>148271717</v>
      </c>
      <c r="D111" s="20">
        <v>114017000</v>
      </c>
      <c r="E111" s="20">
        <v>34254717</v>
      </c>
    </row>
    <row r="112" spans="1:5" s="19" customFormat="1" ht="12" customHeight="1">
      <c r="A112" s="100" t="s">
        <v>91</v>
      </c>
      <c r="B112" s="100"/>
      <c r="C112" s="20">
        <v>162650269</v>
      </c>
      <c r="D112" s="20">
        <v>109632000</v>
      </c>
      <c r="E112" s="20">
        <v>53018269</v>
      </c>
    </row>
    <row r="113" spans="1:5" s="19" customFormat="1" ht="12" customHeight="1">
      <c r="A113" s="100" t="s">
        <v>92</v>
      </c>
      <c r="B113" s="100"/>
      <c r="C113" s="20">
        <v>238439325</v>
      </c>
      <c r="D113" s="20">
        <v>159325000</v>
      </c>
      <c r="E113" s="20">
        <v>79114325</v>
      </c>
    </row>
    <row r="114" spans="1:5" s="19" customFormat="1" ht="12" customHeight="1">
      <c r="A114" s="100" t="s">
        <v>93</v>
      </c>
      <c r="B114" s="100"/>
      <c r="C114" s="20">
        <v>10225455786</v>
      </c>
      <c r="D114" s="20">
        <v>6850508000</v>
      </c>
      <c r="E114" s="20">
        <v>3374947786</v>
      </c>
    </row>
    <row r="115" spans="1:5" s="19" customFormat="1" ht="12" customHeight="1">
      <c r="A115" s="100" t="s">
        <v>94</v>
      </c>
      <c r="B115" s="100"/>
      <c r="C115" s="20">
        <v>261342818</v>
      </c>
      <c r="D115" s="20">
        <v>137368000</v>
      </c>
      <c r="E115" s="20">
        <v>123974818</v>
      </c>
    </row>
    <row r="116" spans="1:5" s="19" customFormat="1" ht="12" customHeight="1">
      <c r="A116" s="100" t="s">
        <v>95</v>
      </c>
      <c r="B116" s="100"/>
      <c r="C116" s="20">
        <v>507489634</v>
      </c>
      <c r="D116" s="20">
        <v>380694000</v>
      </c>
      <c r="E116" s="20">
        <v>126795634</v>
      </c>
    </row>
    <row r="117" spans="1:5" s="19" customFormat="1" ht="12" customHeight="1">
      <c r="A117" s="100" t="s">
        <v>96</v>
      </c>
      <c r="B117" s="100"/>
      <c r="C117" s="20">
        <v>98244770</v>
      </c>
      <c r="D117" s="20">
        <v>65508000</v>
      </c>
      <c r="E117" s="20">
        <v>32736770</v>
      </c>
    </row>
    <row r="118" spans="1:5" s="19" customFormat="1" ht="12" customHeight="1">
      <c r="A118" s="100" t="s">
        <v>97</v>
      </c>
      <c r="B118" s="100"/>
      <c r="C118" s="20">
        <v>578878722</v>
      </c>
      <c r="D118" s="20">
        <v>444732000</v>
      </c>
      <c r="E118" s="20">
        <v>134146722</v>
      </c>
    </row>
    <row r="119" spans="1:5" s="19" customFormat="1" ht="12" customHeight="1">
      <c r="A119" s="100" t="s">
        <v>98</v>
      </c>
      <c r="B119" s="100"/>
      <c r="C119" s="20">
        <v>157172356</v>
      </c>
      <c r="D119" s="20">
        <v>103736000</v>
      </c>
      <c r="E119" s="20">
        <v>53436356</v>
      </c>
    </row>
    <row r="120" spans="1:5" s="19" customFormat="1" ht="12" customHeight="1">
      <c r="A120" s="100" t="s">
        <v>99</v>
      </c>
      <c r="B120" s="100"/>
      <c r="C120" s="20">
        <v>213700307</v>
      </c>
      <c r="D120" s="20">
        <v>151810000</v>
      </c>
      <c r="E120" s="20">
        <v>61890307</v>
      </c>
    </row>
    <row r="121" spans="1:5" s="19" customFormat="1" ht="12" customHeight="1">
      <c r="A121" s="100" t="s">
        <v>100</v>
      </c>
      <c r="B121" s="100"/>
      <c r="C121" s="20">
        <v>261125994</v>
      </c>
      <c r="D121" s="20">
        <v>176068000</v>
      </c>
      <c r="E121" s="20">
        <v>85057994</v>
      </c>
    </row>
    <row r="122" spans="1:5" s="19" customFormat="1" ht="12" customHeight="1">
      <c r="A122" s="100" t="s">
        <v>101</v>
      </c>
      <c r="B122" s="100"/>
      <c r="C122" s="20">
        <v>24634585</v>
      </c>
      <c r="D122" s="20">
        <v>20685000</v>
      </c>
      <c r="E122" s="20">
        <v>3949585</v>
      </c>
    </row>
    <row r="123" spans="1:5" s="19" customFormat="1" ht="12" customHeight="1">
      <c r="A123" s="100" t="s">
        <v>102</v>
      </c>
      <c r="B123" s="100"/>
      <c r="C123" s="20">
        <v>118748950</v>
      </c>
      <c r="D123" s="20">
        <v>81039000</v>
      </c>
      <c r="E123" s="20">
        <v>37709950</v>
      </c>
    </row>
    <row r="124" spans="1:5" s="19" customFormat="1" ht="12" customHeight="1">
      <c r="A124" s="100" t="s">
        <v>103</v>
      </c>
      <c r="B124" s="100"/>
      <c r="C124" s="20">
        <v>250766400</v>
      </c>
      <c r="D124" s="20">
        <v>155555000</v>
      </c>
      <c r="E124" s="20">
        <v>95211400</v>
      </c>
    </row>
    <row r="125" spans="1:5" s="19" customFormat="1" ht="12" customHeight="1">
      <c r="A125" s="100" t="s">
        <v>104</v>
      </c>
      <c r="B125" s="100"/>
      <c r="C125" s="20">
        <v>190268871</v>
      </c>
      <c r="D125" s="20">
        <v>99251000</v>
      </c>
      <c r="E125" s="20">
        <v>91017871</v>
      </c>
    </row>
    <row r="126" spans="1:5" s="19" customFormat="1" ht="12" customHeight="1">
      <c r="A126" s="100" t="s">
        <v>105</v>
      </c>
      <c r="B126" s="100"/>
      <c r="C126" s="20">
        <v>44813893</v>
      </c>
      <c r="D126" s="20">
        <v>31709000</v>
      </c>
      <c r="E126" s="20">
        <v>13104893</v>
      </c>
    </row>
    <row r="127" spans="1:5" s="19" customFormat="1" ht="12" customHeight="1">
      <c r="A127" s="100" t="s">
        <v>106</v>
      </c>
      <c r="B127" s="100"/>
      <c r="C127" s="20">
        <v>100459461</v>
      </c>
      <c r="D127" s="20">
        <v>80666000</v>
      </c>
      <c r="E127" s="20">
        <v>19793461</v>
      </c>
    </row>
    <row r="128" spans="1:5" s="19" customFormat="1" ht="12" customHeight="1">
      <c r="A128" s="100" t="s">
        <v>107</v>
      </c>
      <c r="B128" s="100"/>
      <c r="C128" s="20">
        <v>194770320</v>
      </c>
      <c r="D128" s="20">
        <v>119848000</v>
      </c>
      <c r="E128" s="20">
        <v>74922320</v>
      </c>
    </row>
    <row r="129" spans="1:5" s="19" customFormat="1" ht="12" customHeight="1">
      <c r="A129" s="100" t="s">
        <v>108</v>
      </c>
      <c r="B129" s="100"/>
      <c r="C129" s="20">
        <v>584918823</v>
      </c>
      <c r="D129" s="20">
        <v>444025000</v>
      </c>
      <c r="E129" s="20">
        <v>140893823</v>
      </c>
    </row>
    <row r="130" spans="1:5" s="19" customFormat="1" ht="12" customHeight="1">
      <c r="A130" s="100" t="s">
        <v>109</v>
      </c>
      <c r="B130" s="100"/>
      <c r="C130" s="20">
        <v>196732409</v>
      </c>
      <c r="D130" s="20">
        <v>131155000</v>
      </c>
      <c r="E130" s="20">
        <v>65577409</v>
      </c>
    </row>
    <row r="131" spans="1:5" s="19" customFormat="1" ht="12" customHeight="1">
      <c r="A131" s="100" t="s">
        <v>110</v>
      </c>
      <c r="B131" s="100"/>
      <c r="C131" s="20">
        <v>107821328</v>
      </c>
      <c r="D131" s="20">
        <v>80111000</v>
      </c>
      <c r="E131" s="20">
        <v>27710328</v>
      </c>
    </row>
    <row r="132" spans="1:5" s="19" customFormat="1" ht="12" customHeight="1">
      <c r="A132" s="100" t="s">
        <v>111</v>
      </c>
      <c r="B132" s="100"/>
      <c r="C132" s="20">
        <v>321390144</v>
      </c>
      <c r="D132" s="20">
        <v>203847000</v>
      </c>
      <c r="E132" s="20">
        <v>117543144</v>
      </c>
    </row>
    <row r="133" spans="1:5" s="19" customFormat="1" ht="12" customHeight="1">
      <c r="A133" s="100" t="s">
        <v>112</v>
      </c>
      <c r="B133" s="100"/>
      <c r="C133" s="20">
        <v>179949670</v>
      </c>
      <c r="D133" s="20">
        <v>115621000</v>
      </c>
      <c r="E133" s="20">
        <v>64328670</v>
      </c>
    </row>
    <row r="134" spans="1:5" s="19" customFormat="1" ht="12" customHeight="1">
      <c r="A134" s="100" t="s">
        <v>113</v>
      </c>
      <c r="B134" s="100"/>
      <c r="C134" s="20">
        <v>209768386</v>
      </c>
      <c r="D134" s="20">
        <v>136806000</v>
      </c>
      <c r="E134" s="20">
        <v>72962386</v>
      </c>
    </row>
    <row r="135" spans="1:5" s="19" customFormat="1" ht="12" customHeight="1">
      <c r="A135" s="100" t="s">
        <v>114</v>
      </c>
      <c r="B135" s="100"/>
      <c r="C135" s="20">
        <v>116183248</v>
      </c>
      <c r="D135" s="20">
        <v>74367000</v>
      </c>
      <c r="E135" s="20">
        <v>41816248</v>
      </c>
    </row>
    <row r="136" spans="1:5" s="19" customFormat="1" ht="12" customHeight="1">
      <c r="A136" s="100" t="s">
        <v>115</v>
      </c>
      <c r="B136" s="100"/>
      <c r="C136" s="20">
        <v>269943858</v>
      </c>
      <c r="D136" s="20">
        <v>174671000</v>
      </c>
      <c r="E136" s="20">
        <v>95272858</v>
      </c>
    </row>
    <row r="137" spans="1:5" s="19" customFormat="1" ht="12" customHeight="1">
      <c r="A137" s="100" t="s">
        <v>116</v>
      </c>
      <c r="B137" s="100"/>
      <c r="C137" s="20">
        <v>83644397</v>
      </c>
      <c r="D137" s="20">
        <v>62022000</v>
      </c>
      <c r="E137" s="20">
        <v>21622397</v>
      </c>
    </row>
    <row r="138" spans="1:5" s="19" customFormat="1" ht="12" customHeight="1">
      <c r="A138" s="100" t="s">
        <v>117</v>
      </c>
      <c r="B138" s="100"/>
      <c r="C138" s="20">
        <v>67464246</v>
      </c>
      <c r="D138" s="20">
        <v>46184000</v>
      </c>
      <c r="E138" s="20">
        <v>21280246</v>
      </c>
    </row>
    <row r="139" spans="1:5" s="19" customFormat="1" ht="12" customHeight="1">
      <c r="A139" s="100" t="s">
        <v>118</v>
      </c>
      <c r="B139" s="100"/>
      <c r="C139" s="20">
        <v>186562978</v>
      </c>
      <c r="D139" s="20">
        <v>128209000</v>
      </c>
      <c r="E139" s="20">
        <v>58353978</v>
      </c>
    </row>
    <row r="140" spans="1:5" s="19" customFormat="1" ht="12" customHeight="1">
      <c r="A140" s="100" t="s">
        <v>119</v>
      </c>
      <c r="B140" s="100"/>
      <c r="C140" s="20">
        <v>286455544</v>
      </c>
      <c r="D140" s="20">
        <v>189324000</v>
      </c>
      <c r="E140" s="20">
        <v>97131544</v>
      </c>
    </row>
    <row r="141" spans="1:5" s="19" customFormat="1" ht="12" customHeight="1">
      <c r="A141" s="100" t="s">
        <v>120</v>
      </c>
      <c r="B141" s="100"/>
      <c r="C141" s="20">
        <v>352471079</v>
      </c>
      <c r="D141" s="20">
        <v>243046000</v>
      </c>
      <c r="E141" s="20">
        <v>109425079</v>
      </c>
    </row>
    <row r="142" spans="1:5" s="19" customFormat="1" ht="12" customHeight="1">
      <c r="A142" s="100" t="s">
        <v>121</v>
      </c>
      <c r="B142" s="100"/>
      <c r="C142" s="20">
        <v>62571499</v>
      </c>
      <c r="D142" s="20">
        <v>51085000</v>
      </c>
      <c r="E142" s="20">
        <v>11486499</v>
      </c>
    </row>
    <row r="143" spans="1:5" s="19" customFormat="1" ht="12" customHeight="1">
      <c r="A143" s="100" t="s">
        <v>122</v>
      </c>
      <c r="B143" s="100"/>
      <c r="C143" s="20">
        <v>81606708</v>
      </c>
      <c r="D143" s="20">
        <v>50070000</v>
      </c>
      <c r="E143" s="20">
        <v>31536708</v>
      </c>
    </row>
    <row r="144" spans="1:5" s="19" customFormat="1" ht="12" customHeight="1">
      <c r="A144" s="100" t="s">
        <v>123</v>
      </c>
      <c r="B144" s="100"/>
      <c r="C144" s="20">
        <v>243523867</v>
      </c>
      <c r="D144" s="20">
        <v>155159000</v>
      </c>
      <c r="E144" s="20">
        <v>88364867</v>
      </c>
    </row>
    <row r="145" spans="1:5" s="19" customFormat="1" ht="12" customHeight="1">
      <c r="A145" s="105" t="s">
        <v>124</v>
      </c>
      <c r="B145" s="105"/>
      <c r="C145" s="26">
        <v>141013168</v>
      </c>
      <c r="D145" s="26">
        <v>88750000</v>
      </c>
      <c r="E145" s="26">
        <v>52263168</v>
      </c>
    </row>
    <row r="146" spans="1:5" s="19" customFormat="1" ht="12" customHeight="1">
      <c r="A146" s="23"/>
      <c r="B146" s="23"/>
      <c r="C146" s="23"/>
      <c r="D146" s="23"/>
      <c r="E146" s="23"/>
    </row>
    <row r="147" spans="1:5" s="19" customFormat="1" ht="12" customHeight="1">
      <c r="A147" s="93" t="s">
        <v>125</v>
      </c>
      <c r="B147" s="93"/>
      <c r="C147" s="18">
        <f>SUM(C148:C186)</f>
        <v>10592541102</v>
      </c>
      <c r="D147" s="18">
        <f>SUM(D148:D186)</f>
        <v>6419441698</v>
      </c>
      <c r="E147" s="18">
        <f>SUM(E148:E186)</f>
        <v>4173099404</v>
      </c>
    </row>
    <row r="148" spans="1:5" s="19" customFormat="1" ht="12" customHeight="1">
      <c r="A148" s="100" t="s">
        <v>126</v>
      </c>
      <c r="B148" s="100"/>
      <c r="C148" s="20">
        <v>1528610216</v>
      </c>
      <c r="D148" s="20">
        <v>781466000</v>
      </c>
      <c r="E148" s="20">
        <v>747144216</v>
      </c>
    </row>
    <row r="149" spans="1:5" s="19" customFormat="1" ht="12" customHeight="1">
      <c r="A149" s="100" t="s">
        <v>248</v>
      </c>
      <c r="B149" s="100"/>
      <c r="C149" s="20">
        <v>19148352</v>
      </c>
      <c r="D149" s="20">
        <v>16263000</v>
      </c>
      <c r="E149" s="20">
        <v>2885352</v>
      </c>
    </row>
    <row r="150" spans="1:5" s="19" customFormat="1" ht="12" customHeight="1">
      <c r="A150" s="100" t="s">
        <v>127</v>
      </c>
      <c r="B150" s="100"/>
      <c r="C150" s="20">
        <v>29228000</v>
      </c>
      <c r="D150" s="20">
        <v>22339001</v>
      </c>
      <c r="E150" s="20">
        <v>6888999</v>
      </c>
    </row>
    <row r="151" spans="1:5" s="19" customFormat="1" ht="12" customHeight="1">
      <c r="A151" s="100" t="s">
        <v>128</v>
      </c>
      <c r="B151" s="100"/>
      <c r="C151" s="20">
        <v>151318401</v>
      </c>
      <c r="D151" s="20">
        <v>81768000</v>
      </c>
      <c r="E151" s="20">
        <v>69550401</v>
      </c>
    </row>
    <row r="152" spans="1:5" s="19" customFormat="1" ht="12" customHeight="1">
      <c r="A152" s="100" t="s">
        <v>129</v>
      </c>
      <c r="B152" s="100"/>
      <c r="C152" s="20">
        <v>560374842</v>
      </c>
      <c r="D152" s="20">
        <v>350137272</v>
      </c>
      <c r="E152" s="20">
        <v>210237570</v>
      </c>
    </row>
    <row r="153" spans="1:5" s="19" customFormat="1" ht="12" customHeight="1">
      <c r="A153" s="100" t="s">
        <v>130</v>
      </c>
      <c r="B153" s="100"/>
      <c r="C153" s="20">
        <v>54590642</v>
      </c>
      <c r="D153" s="20">
        <v>34968000</v>
      </c>
      <c r="E153" s="20">
        <v>19622642</v>
      </c>
    </row>
    <row r="154" spans="1:5" s="19" customFormat="1" ht="12" customHeight="1">
      <c r="A154" s="100" t="s">
        <v>131</v>
      </c>
      <c r="B154" s="100"/>
      <c r="C154" s="20">
        <v>81153526</v>
      </c>
      <c r="D154" s="20">
        <v>49339000</v>
      </c>
      <c r="E154" s="20">
        <v>31814526</v>
      </c>
    </row>
    <row r="155" spans="1:5" s="19" customFormat="1" ht="12" customHeight="1">
      <c r="A155" s="100" t="s">
        <v>133</v>
      </c>
      <c r="B155" s="100"/>
      <c r="C155" s="20">
        <v>145504147</v>
      </c>
      <c r="D155" s="20">
        <v>80927000</v>
      </c>
      <c r="E155" s="20">
        <v>64577147</v>
      </c>
    </row>
    <row r="156" spans="1:5" s="19" customFormat="1" ht="12" customHeight="1">
      <c r="A156" s="100" t="s">
        <v>134</v>
      </c>
      <c r="B156" s="100"/>
      <c r="C156" s="20">
        <v>5064017</v>
      </c>
      <c r="D156" s="20">
        <v>3425000</v>
      </c>
      <c r="E156" s="20">
        <v>1639017</v>
      </c>
    </row>
    <row r="157" spans="1:5" s="19" customFormat="1" ht="12" customHeight="1">
      <c r="A157" s="100" t="s">
        <v>135</v>
      </c>
      <c r="B157" s="100"/>
      <c r="C157" s="20">
        <v>351109761</v>
      </c>
      <c r="D157" s="20">
        <v>224737000</v>
      </c>
      <c r="E157" s="20">
        <v>126372761</v>
      </c>
    </row>
    <row r="158" spans="1:5" s="19" customFormat="1" ht="12" customHeight="1">
      <c r="A158" s="100" t="s">
        <v>136</v>
      </c>
      <c r="B158" s="100"/>
      <c r="C158" s="20">
        <v>18508204</v>
      </c>
      <c r="D158" s="20">
        <v>13753000</v>
      </c>
      <c r="E158" s="20">
        <v>4755204</v>
      </c>
    </row>
    <row r="159" spans="1:5" s="19" customFormat="1" ht="12" customHeight="1">
      <c r="A159" s="100" t="s">
        <v>137</v>
      </c>
      <c r="B159" s="100"/>
      <c r="C159" s="20">
        <v>97054300</v>
      </c>
      <c r="D159" s="20">
        <v>60708000</v>
      </c>
      <c r="E159" s="20">
        <v>36346300</v>
      </c>
    </row>
    <row r="160" spans="1:5" s="19" customFormat="1" ht="12" customHeight="1">
      <c r="A160" s="100" t="s">
        <v>138</v>
      </c>
      <c r="B160" s="100"/>
      <c r="C160" s="20">
        <v>556651257</v>
      </c>
      <c r="D160" s="20">
        <v>328645001</v>
      </c>
      <c r="E160" s="20">
        <v>228006256</v>
      </c>
    </row>
    <row r="161" spans="1:5" s="19" customFormat="1" ht="12" customHeight="1">
      <c r="A161" s="100" t="s">
        <v>139</v>
      </c>
      <c r="B161" s="100"/>
      <c r="C161" s="20">
        <v>7003936</v>
      </c>
      <c r="D161" s="20">
        <v>5084000</v>
      </c>
      <c r="E161" s="20">
        <v>1919936</v>
      </c>
    </row>
    <row r="162" spans="1:5" s="19" customFormat="1" ht="12" customHeight="1">
      <c r="A162" s="100" t="s">
        <v>140</v>
      </c>
      <c r="B162" s="100"/>
      <c r="C162" s="20">
        <v>13328822</v>
      </c>
      <c r="D162" s="20">
        <v>11374000</v>
      </c>
      <c r="E162" s="20">
        <v>1954822</v>
      </c>
    </row>
    <row r="163" spans="1:5" s="19" customFormat="1" ht="12" customHeight="1">
      <c r="A163" s="100" t="s">
        <v>249</v>
      </c>
      <c r="B163" s="100"/>
      <c r="C163" s="20">
        <v>120018685</v>
      </c>
      <c r="D163" s="20">
        <v>94499000</v>
      </c>
      <c r="E163" s="20">
        <v>25519685</v>
      </c>
    </row>
    <row r="164" spans="1:5" s="19" customFormat="1" ht="12" customHeight="1">
      <c r="A164" s="100" t="s">
        <v>141</v>
      </c>
      <c r="B164" s="100"/>
      <c r="C164" s="20">
        <v>46011591</v>
      </c>
      <c r="D164" s="20">
        <v>34050000</v>
      </c>
      <c r="E164" s="20">
        <v>11961591</v>
      </c>
    </row>
    <row r="165" spans="1:5" s="19" customFormat="1" ht="12" customHeight="1">
      <c r="A165" s="100" t="s">
        <v>142</v>
      </c>
      <c r="B165" s="100"/>
      <c r="C165" s="20">
        <v>181295277</v>
      </c>
      <c r="D165" s="20">
        <v>126360001</v>
      </c>
      <c r="E165" s="20">
        <v>54935276</v>
      </c>
    </row>
    <row r="166" spans="1:5" s="19" customFormat="1" ht="12" customHeight="1">
      <c r="A166" s="100" t="s">
        <v>143</v>
      </c>
      <c r="B166" s="100"/>
      <c r="C166" s="20">
        <v>2123792480</v>
      </c>
      <c r="D166" s="20">
        <v>1315485000</v>
      </c>
      <c r="E166" s="20">
        <v>808307480</v>
      </c>
    </row>
    <row r="167" spans="1:5" s="19" customFormat="1" ht="12" customHeight="1">
      <c r="A167" s="100" t="s">
        <v>144</v>
      </c>
      <c r="B167" s="100"/>
      <c r="C167" s="20">
        <v>822631870</v>
      </c>
      <c r="D167" s="20">
        <v>487237000</v>
      </c>
      <c r="E167" s="20">
        <v>335394870</v>
      </c>
    </row>
    <row r="168" spans="1:5" s="19" customFormat="1" ht="12" customHeight="1">
      <c r="A168" s="100" t="s">
        <v>145</v>
      </c>
      <c r="B168" s="100"/>
      <c r="C168" s="20">
        <v>273561153</v>
      </c>
      <c r="D168" s="20">
        <v>183920999</v>
      </c>
      <c r="E168" s="20">
        <v>89640154</v>
      </c>
    </row>
    <row r="169" spans="1:5" s="19" customFormat="1" ht="12" customHeight="1">
      <c r="A169" s="100" t="s">
        <v>146</v>
      </c>
      <c r="B169" s="100"/>
      <c r="C169" s="20">
        <v>34062505</v>
      </c>
      <c r="D169" s="20">
        <v>27057000</v>
      </c>
      <c r="E169" s="20">
        <v>7005505</v>
      </c>
    </row>
    <row r="170" spans="1:5" s="19" customFormat="1" ht="12" customHeight="1">
      <c r="A170" s="100" t="s">
        <v>147</v>
      </c>
      <c r="B170" s="100"/>
      <c r="C170" s="20">
        <v>1080823985</v>
      </c>
      <c r="D170" s="20">
        <v>639681425</v>
      </c>
      <c r="E170" s="20">
        <v>441142560</v>
      </c>
    </row>
    <row r="171" spans="1:5" s="19" customFormat="1" ht="12" customHeight="1">
      <c r="A171" s="100" t="s">
        <v>148</v>
      </c>
      <c r="B171" s="100"/>
      <c r="C171" s="20">
        <v>8549836</v>
      </c>
      <c r="D171" s="20">
        <v>5871000</v>
      </c>
      <c r="E171" s="20">
        <v>2678836</v>
      </c>
    </row>
    <row r="172" spans="1:5" s="19" customFormat="1" ht="12" customHeight="1">
      <c r="A172" s="100" t="s">
        <v>149</v>
      </c>
      <c r="B172" s="100"/>
      <c r="C172" s="20">
        <v>488491955</v>
      </c>
      <c r="D172" s="20">
        <v>329052812</v>
      </c>
      <c r="E172" s="20">
        <v>159439143</v>
      </c>
    </row>
    <row r="173" spans="1:5" s="19" customFormat="1" ht="12" customHeight="1">
      <c r="A173" s="100" t="s">
        <v>150</v>
      </c>
      <c r="B173" s="100"/>
      <c r="C173" s="20">
        <v>38056500</v>
      </c>
      <c r="D173" s="20">
        <v>30488000</v>
      </c>
      <c r="E173" s="20">
        <v>7568500</v>
      </c>
    </row>
    <row r="174" spans="1:5" s="19" customFormat="1" ht="12" customHeight="1">
      <c r="A174" s="100" t="s">
        <v>151</v>
      </c>
      <c r="B174" s="100"/>
      <c r="C174" s="20">
        <v>246054218</v>
      </c>
      <c r="D174" s="20">
        <v>141669187</v>
      </c>
      <c r="E174" s="20">
        <v>104385031</v>
      </c>
    </row>
    <row r="175" spans="1:5" s="19" customFormat="1" ht="12" customHeight="1">
      <c r="A175" s="100" t="s">
        <v>250</v>
      </c>
      <c r="B175" s="100"/>
      <c r="C175" s="20">
        <v>13219605</v>
      </c>
      <c r="D175" s="20">
        <v>11916000</v>
      </c>
      <c r="E175" s="20">
        <v>1303605</v>
      </c>
    </row>
    <row r="176" spans="1:5" s="19" customFormat="1" ht="12" customHeight="1">
      <c r="A176" s="100" t="s">
        <v>152</v>
      </c>
      <c r="B176" s="100"/>
      <c r="C176" s="20">
        <v>81675384</v>
      </c>
      <c r="D176" s="20">
        <v>51525000</v>
      </c>
      <c r="E176" s="20">
        <v>30150384</v>
      </c>
    </row>
    <row r="177" spans="1:5" s="19" customFormat="1" ht="12" customHeight="1">
      <c r="A177" s="100" t="s">
        <v>153</v>
      </c>
      <c r="B177" s="100"/>
      <c r="C177" s="20">
        <v>266710617</v>
      </c>
      <c r="D177" s="20">
        <v>149448000</v>
      </c>
      <c r="E177" s="20">
        <v>117262617</v>
      </c>
    </row>
    <row r="178" spans="1:5" s="19" customFormat="1" ht="12" customHeight="1">
      <c r="A178" s="100" t="s">
        <v>154</v>
      </c>
      <c r="B178" s="100"/>
      <c r="C178" s="20">
        <v>198683248</v>
      </c>
      <c r="D178" s="20">
        <v>135743000</v>
      </c>
      <c r="E178" s="20">
        <v>62940248</v>
      </c>
    </row>
    <row r="179" spans="1:5" s="19" customFormat="1" ht="12" customHeight="1">
      <c r="A179" s="100" t="s">
        <v>155</v>
      </c>
      <c r="B179" s="100"/>
      <c r="C179" s="20">
        <v>41020710</v>
      </c>
      <c r="D179" s="20">
        <v>24399000</v>
      </c>
      <c r="E179" s="20">
        <v>16621710</v>
      </c>
    </row>
    <row r="180" spans="1:5" s="19" customFormat="1" ht="12" customHeight="1">
      <c r="A180" s="100" t="s">
        <v>156</v>
      </c>
      <c r="B180" s="100"/>
      <c r="C180" s="20">
        <v>16264951</v>
      </c>
      <c r="D180" s="20">
        <v>14046000</v>
      </c>
      <c r="E180" s="20">
        <v>2218951</v>
      </c>
    </row>
    <row r="181" spans="1:5" s="19" customFormat="1" ht="12" customHeight="1">
      <c r="A181" s="100" t="s">
        <v>157</v>
      </c>
      <c r="B181" s="100"/>
      <c r="C181" s="20">
        <v>114998331</v>
      </c>
      <c r="D181" s="20">
        <v>64654000</v>
      </c>
      <c r="E181" s="20">
        <v>50344331</v>
      </c>
    </row>
    <row r="182" spans="1:5" s="19" customFormat="1" ht="12" customHeight="1">
      <c r="A182" s="100" t="s">
        <v>158</v>
      </c>
      <c r="B182" s="100"/>
      <c r="C182" s="20">
        <v>437601405</v>
      </c>
      <c r="D182" s="20">
        <v>274099001</v>
      </c>
      <c r="E182" s="20">
        <v>163502404</v>
      </c>
    </row>
    <row r="183" spans="1:5" s="19" customFormat="1" ht="12" customHeight="1">
      <c r="A183" s="100" t="s">
        <v>159</v>
      </c>
      <c r="B183" s="100"/>
      <c r="C183" s="20">
        <v>11802027</v>
      </c>
      <c r="D183" s="20">
        <v>8075000</v>
      </c>
      <c r="E183" s="20">
        <v>3727027</v>
      </c>
    </row>
    <row r="184" spans="1:5" s="19" customFormat="1" ht="12" customHeight="1">
      <c r="A184" s="100" t="s">
        <v>160</v>
      </c>
      <c r="B184" s="100"/>
      <c r="C184" s="20">
        <v>142214606</v>
      </c>
      <c r="D184" s="20">
        <v>82124999</v>
      </c>
      <c r="E184" s="20">
        <v>60089607</v>
      </c>
    </row>
    <row r="185" spans="1:5" s="19" customFormat="1" ht="12" customHeight="1">
      <c r="A185" s="100" t="s">
        <v>161</v>
      </c>
      <c r="B185" s="100"/>
      <c r="C185" s="20">
        <v>147112634</v>
      </c>
      <c r="D185" s="20">
        <v>90728000</v>
      </c>
      <c r="E185" s="20">
        <v>56384634</v>
      </c>
    </row>
    <row r="186" spans="1:5" s="19" customFormat="1" ht="12" customHeight="1">
      <c r="A186" s="101" t="s">
        <v>162</v>
      </c>
      <c r="B186" s="101"/>
      <c r="C186" s="26">
        <v>39239106</v>
      </c>
      <c r="D186" s="26">
        <v>32379000</v>
      </c>
      <c r="E186" s="26">
        <v>6860106</v>
      </c>
    </row>
    <row r="187" spans="1:5" s="19" customFormat="1" ht="12" customHeight="1">
      <c r="A187" s="23"/>
      <c r="B187" s="23"/>
      <c r="C187" s="23"/>
      <c r="D187" s="23"/>
      <c r="E187" s="23"/>
    </row>
    <row r="188" spans="1:5" s="19" customFormat="1" ht="12" customHeight="1">
      <c r="A188" s="93" t="s">
        <v>163</v>
      </c>
      <c r="B188" s="93"/>
      <c r="C188" s="18">
        <f>SUM(C189:C196)</f>
        <v>716865369</v>
      </c>
      <c r="D188" s="18">
        <f>SUM(D189:D196)</f>
        <v>515978000</v>
      </c>
      <c r="E188" s="18">
        <f>SUM(E189:E196)</f>
        <v>200887369</v>
      </c>
    </row>
    <row r="189" spans="1:5" s="19" customFormat="1" ht="12" customHeight="1">
      <c r="A189" s="100" t="s">
        <v>164</v>
      </c>
      <c r="B189" s="100"/>
      <c r="C189" s="20">
        <v>162364673</v>
      </c>
      <c r="D189" s="20">
        <v>98984000</v>
      </c>
      <c r="E189" s="20">
        <v>63380673</v>
      </c>
    </row>
    <row r="190" spans="1:5" s="19" customFormat="1" ht="12" customHeight="1">
      <c r="A190" s="100" t="s">
        <v>165</v>
      </c>
      <c r="B190" s="100"/>
      <c r="C190" s="20">
        <v>17781993</v>
      </c>
      <c r="D190" s="20">
        <v>15471000</v>
      </c>
      <c r="E190" s="20">
        <v>2310993</v>
      </c>
    </row>
    <row r="191" spans="1:5" s="19" customFormat="1" ht="12" customHeight="1">
      <c r="A191" s="100" t="s">
        <v>166</v>
      </c>
      <c r="B191" s="100"/>
      <c r="C191" s="20">
        <v>19796482</v>
      </c>
      <c r="D191" s="20">
        <v>13447000</v>
      </c>
      <c r="E191" s="20">
        <v>6349482</v>
      </c>
    </row>
    <row r="192" spans="1:5" s="19" customFormat="1" ht="12" customHeight="1">
      <c r="A192" s="100" t="s">
        <v>167</v>
      </c>
      <c r="B192" s="100"/>
      <c r="C192" s="20">
        <v>9247334</v>
      </c>
      <c r="D192" s="20">
        <v>8098000</v>
      </c>
      <c r="E192" s="20">
        <v>1149334</v>
      </c>
    </row>
    <row r="193" spans="1:5" s="19" customFormat="1" ht="12" customHeight="1">
      <c r="A193" s="100" t="s">
        <v>168</v>
      </c>
      <c r="B193" s="100"/>
      <c r="C193" s="20">
        <v>137861665</v>
      </c>
      <c r="D193" s="20">
        <v>111607000</v>
      </c>
      <c r="E193" s="20">
        <v>26254665</v>
      </c>
    </row>
    <row r="194" spans="1:5" s="19" customFormat="1" ht="12" customHeight="1">
      <c r="A194" s="100" t="s">
        <v>169</v>
      </c>
      <c r="B194" s="100"/>
      <c r="C194" s="20">
        <v>69710594</v>
      </c>
      <c r="D194" s="20">
        <v>55532000</v>
      </c>
      <c r="E194" s="20">
        <v>14178594</v>
      </c>
    </row>
    <row r="195" spans="1:5" s="19" customFormat="1" ht="12" customHeight="1">
      <c r="A195" s="100" t="s">
        <v>170</v>
      </c>
      <c r="B195" s="100"/>
      <c r="C195" s="20">
        <v>6967925</v>
      </c>
      <c r="D195" s="20">
        <v>6189000</v>
      </c>
      <c r="E195" s="20">
        <v>778925</v>
      </c>
    </row>
    <row r="196" spans="1:5" s="19" customFormat="1" ht="12" customHeight="1">
      <c r="A196" s="101" t="s">
        <v>171</v>
      </c>
      <c r="B196" s="101"/>
      <c r="C196" s="26">
        <v>293134703</v>
      </c>
      <c r="D196" s="26">
        <v>206650000</v>
      </c>
      <c r="E196" s="26">
        <v>86484703</v>
      </c>
    </row>
    <row r="197" spans="1:5" s="19" customFormat="1" ht="12" customHeight="1">
      <c r="A197" s="23"/>
      <c r="B197" s="23"/>
      <c r="C197" s="23"/>
      <c r="D197" s="23"/>
      <c r="E197" s="23"/>
    </row>
    <row r="198" spans="1:5" s="19" customFormat="1" ht="12" customHeight="1">
      <c r="A198" s="93" t="s">
        <v>172</v>
      </c>
      <c r="B198" s="93"/>
      <c r="C198" s="18">
        <f>SUM(C199:C216)</f>
        <v>6298134411</v>
      </c>
      <c r="D198" s="18">
        <f>SUM(D199:D216)</f>
        <v>4143905000</v>
      </c>
      <c r="E198" s="18">
        <f>SUM(E199:E216)</f>
        <v>2154229411</v>
      </c>
    </row>
    <row r="199" spans="1:5" s="19" customFormat="1" ht="12" customHeight="1">
      <c r="A199" s="100" t="s">
        <v>173</v>
      </c>
      <c r="B199" s="100"/>
      <c r="C199" s="20">
        <v>523873707</v>
      </c>
      <c r="D199" s="20">
        <v>307487000</v>
      </c>
      <c r="E199" s="20">
        <v>216386707</v>
      </c>
    </row>
    <row r="200" spans="1:5" s="19" customFormat="1" ht="12" customHeight="1">
      <c r="A200" s="100" t="s">
        <v>174</v>
      </c>
      <c r="B200" s="100"/>
      <c r="C200" s="20">
        <v>2489725812</v>
      </c>
      <c r="D200" s="20">
        <v>1683627000</v>
      </c>
      <c r="E200" s="20">
        <v>806098812</v>
      </c>
    </row>
    <row r="201" spans="1:5" s="19" customFormat="1" ht="12" customHeight="1">
      <c r="A201" s="100" t="s">
        <v>175</v>
      </c>
      <c r="B201" s="100"/>
      <c r="C201" s="20">
        <v>335384909</v>
      </c>
      <c r="D201" s="20">
        <v>198224000</v>
      </c>
      <c r="E201" s="20">
        <v>137160909</v>
      </c>
    </row>
    <row r="202" spans="1:5" s="19" customFormat="1" ht="12" customHeight="1">
      <c r="A202" s="100" t="s">
        <v>176</v>
      </c>
      <c r="B202" s="100"/>
      <c r="C202" s="20">
        <v>342086150</v>
      </c>
      <c r="D202" s="20">
        <v>228677000</v>
      </c>
      <c r="E202" s="20">
        <v>113409150</v>
      </c>
    </row>
    <row r="203" spans="1:5" s="19" customFormat="1" ht="12" customHeight="1">
      <c r="A203" s="100" t="s">
        <v>177</v>
      </c>
      <c r="B203" s="100"/>
      <c r="C203" s="20">
        <v>955913278</v>
      </c>
      <c r="D203" s="20">
        <v>624266000</v>
      </c>
      <c r="E203" s="20">
        <v>331647278</v>
      </c>
    </row>
    <row r="204" spans="1:5" s="19" customFormat="1" ht="12" customHeight="1">
      <c r="A204" s="100" t="s">
        <v>178</v>
      </c>
      <c r="B204" s="100"/>
      <c r="C204" s="20">
        <v>63780267</v>
      </c>
      <c r="D204" s="20">
        <v>41275000</v>
      </c>
      <c r="E204" s="20">
        <v>22505267</v>
      </c>
    </row>
    <row r="205" spans="1:5" s="19" customFormat="1" ht="12" customHeight="1">
      <c r="A205" s="100" t="s">
        <v>179</v>
      </c>
      <c r="B205" s="100"/>
      <c r="C205" s="20">
        <v>77825771</v>
      </c>
      <c r="D205" s="20">
        <v>55698000</v>
      </c>
      <c r="E205" s="20">
        <v>22127771</v>
      </c>
    </row>
    <row r="206" spans="1:5" s="19" customFormat="1" ht="12" customHeight="1">
      <c r="A206" s="100" t="s">
        <v>180</v>
      </c>
      <c r="B206" s="100"/>
      <c r="C206" s="20">
        <v>110077682</v>
      </c>
      <c r="D206" s="20">
        <v>68853000</v>
      </c>
      <c r="E206" s="20">
        <v>41224682</v>
      </c>
    </row>
    <row r="207" spans="1:5" s="19" customFormat="1" ht="12" customHeight="1">
      <c r="A207" s="100" t="s">
        <v>181</v>
      </c>
      <c r="B207" s="100"/>
      <c r="C207" s="20">
        <v>33445226</v>
      </c>
      <c r="D207" s="20">
        <v>25974000</v>
      </c>
      <c r="E207" s="20">
        <v>7471226</v>
      </c>
    </row>
    <row r="208" spans="1:5" s="19" customFormat="1" ht="12" customHeight="1">
      <c r="A208" s="100" t="s">
        <v>182</v>
      </c>
      <c r="B208" s="100"/>
      <c r="C208" s="20">
        <v>164613200</v>
      </c>
      <c r="D208" s="20">
        <v>98639000</v>
      </c>
      <c r="E208" s="20">
        <v>65974200</v>
      </c>
    </row>
    <row r="209" spans="1:5" s="19" customFormat="1" ht="12" customHeight="1">
      <c r="A209" s="100" t="s">
        <v>183</v>
      </c>
      <c r="B209" s="100"/>
      <c r="C209" s="20">
        <v>33716831</v>
      </c>
      <c r="D209" s="20">
        <v>27946000</v>
      </c>
      <c r="E209" s="20">
        <v>5770831</v>
      </c>
    </row>
    <row r="210" spans="1:5" s="19" customFormat="1" ht="12" customHeight="1">
      <c r="A210" s="100" t="s">
        <v>184</v>
      </c>
      <c r="B210" s="100"/>
      <c r="C210" s="20">
        <v>12327305</v>
      </c>
      <c r="D210" s="20">
        <v>8161000</v>
      </c>
      <c r="E210" s="20">
        <v>4166305</v>
      </c>
    </row>
    <row r="211" spans="1:5" s="19" customFormat="1" ht="12" customHeight="1">
      <c r="A211" s="100" t="s">
        <v>185</v>
      </c>
      <c r="B211" s="100"/>
      <c r="C211" s="20">
        <v>253956666</v>
      </c>
      <c r="D211" s="20">
        <v>177691000</v>
      </c>
      <c r="E211" s="20">
        <v>76265666</v>
      </c>
    </row>
    <row r="212" spans="1:5" s="19" customFormat="1" ht="12" customHeight="1">
      <c r="A212" s="100" t="s">
        <v>186</v>
      </c>
      <c r="B212" s="100"/>
      <c r="C212" s="20">
        <v>72516111</v>
      </c>
      <c r="D212" s="20">
        <v>50538000</v>
      </c>
      <c r="E212" s="20">
        <v>21978111</v>
      </c>
    </row>
    <row r="213" spans="1:5" s="19" customFormat="1" ht="12" customHeight="1">
      <c r="A213" s="100" t="s">
        <v>187</v>
      </c>
      <c r="B213" s="100"/>
      <c r="C213" s="20">
        <v>81077831</v>
      </c>
      <c r="D213" s="20">
        <v>53302000</v>
      </c>
      <c r="E213" s="20">
        <v>27775831</v>
      </c>
    </row>
    <row r="214" spans="1:5" s="19" customFormat="1" ht="12" customHeight="1">
      <c r="A214" s="100" t="s">
        <v>188</v>
      </c>
      <c r="B214" s="100"/>
      <c r="C214" s="20">
        <v>381476607</v>
      </c>
      <c r="D214" s="20">
        <v>250803000</v>
      </c>
      <c r="E214" s="20">
        <v>130673607</v>
      </c>
    </row>
    <row r="215" spans="1:5" s="19" customFormat="1" ht="12" customHeight="1">
      <c r="A215" s="100" t="s">
        <v>189</v>
      </c>
      <c r="B215" s="100"/>
      <c r="C215" s="20">
        <v>39805651</v>
      </c>
      <c r="D215" s="20">
        <v>31020000</v>
      </c>
      <c r="E215" s="20">
        <v>8785651</v>
      </c>
    </row>
    <row r="216" spans="1:5" s="19" customFormat="1" ht="12" customHeight="1">
      <c r="A216" s="101" t="s">
        <v>190</v>
      </c>
      <c r="B216" s="101"/>
      <c r="C216" s="26">
        <v>326531407</v>
      </c>
      <c r="D216" s="26">
        <v>211724000</v>
      </c>
      <c r="E216" s="26">
        <v>114807407</v>
      </c>
    </row>
    <row r="217" spans="1:5" s="19" customFormat="1" ht="12" customHeight="1">
      <c r="A217" s="23"/>
      <c r="B217" s="23"/>
      <c r="C217" s="23"/>
      <c r="D217" s="23"/>
      <c r="E217" s="23"/>
    </row>
    <row r="218" spans="1:5" s="19" customFormat="1" ht="12" customHeight="1">
      <c r="A218" s="93" t="s">
        <v>191</v>
      </c>
      <c r="B218" s="93"/>
      <c r="C218" s="18">
        <f>SUM(C219:C224)</f>
        <v>1328054356</v>
      </c>
      <c r="D218" s="18">
        <f>SUM(D219:D224)</f>
        <v>833988000</v>
      </c>
      <c r="E218" s="18">
        <f>SUM(E219:E224)</f>
        <v>494066356</v>
      </c>
    </row>
    <row r="219" spans="1:5" s="19" customFormat="1" ht="12" customHeight="1">
      <c r="A219" s="100" t="s">
        <v>192</v>
      </c>
      <c r="B219" s="100"/>
      <c r="C219" s="20">
        <v>678798437</v>
      </c>
      <c r="D219" s="20">
        <v>427152000</v>
      </c>
      <c r="E219" s="20">
        <v>251646437</v>
      </c>
    </row>
    <row r="220" spans="1:5" s="19" customFormat="1" ht="12" customHeight="1">
      <c r="A220" s="100" t="s">
        <v>193</v>
      </c>
      <c r="B220" s="100"/>
      <c r="C220" s="20">
        <v>301069983</v>
      </c>
      <c r="D220" s="20">
        <v>181640000</v>
      </c>
      <c r="E220" s="20">
        <v>119429983</v>
      </c>
    </row>
    <row r="221" spans="1:5" s="19" customFormat="1" ht="12" customHeight="1">
      <c r="A221" s="100" t="s">
        <v>194</v>
      </c>
      <c r="B221" s="100"/>
      <c r="C221" s="20">
        <v>53694071</v>
      </c>
      <c r="D221" s="20">
        <v>34998000</v>
      </c>
      <c r="E221" s="20">
        <v>18696071</v>
      </c>
    </row>
    <row r="222" spans="1:5" s="19" customFormat="1" ht="12" customHeight="1">
      <c r="A222" s="100" t="s">
        <v>195</v>
      </c>
      <c r="B222" s="100"/>
      <c r="C222" s="20">
        <v>54262565</v>
      </c>
      <c r="D222" s="20">
        <v>37166000</v>
      </c>
      <c r="E222" s="20">
        <v>17096565</v>
      </c>
    </row>
    <row r="223" spans="1:5" s="19" customFormat="1" ht="12" customHeight="1">
      <c r="A223" s="100" t="s">
        <v>196</v>
      </c>
      <c r="B223" s="100"/>
      <c r="C223" s="20">
        <v>157115668</v>
      </c>
      <c r="D223" s="20">
        <v>101030000</v>
      </c>
      <c r="E223" s="20">
        <v>56085668</v>
      </c>
    </row>
    <row r="224" spans="1:5" s="19" customFormat="1" ht="12" customHeight="1">
      <c r="A224" s="101" t="s">
        <v>197</v>
      </c>
      <c r="B224" s="101"/>
      <c r="C224" s="26">
        <v>83113632</v>
      </c>
      <c r="D224" s="26">
        <v>52002000</v>
      </c>
      <c r="E224" s="26">
        <v>31111632</v>
      </c>
    </row>
    <row r="225" spans="1:5" s="19" customFormat="1" ht="12" customHeight="1">
      <c r="A225" s="23"/>
      <c r="B225" s="23"/>
      <c r="C225" s="23"/>
      <c r="D225" s="23"/>
      <c r="E225" s="23"/>
    </row>
    <row r="226" spans="1:5" s="19" customFormat="1" ht="12" customHeight="1">
      <c r="A226" s="93" t="s">
        <v>198</v>
      </c>
      <c r="B226" s="93"/>
      <c r="C226" s="18">
        <f>SUM(C227:C231)</f>
        <v>749424560</v>
      </c>
      <c r="D226" s="18">
        <f>SUM(D227:D231)</f>
        <v>531160000</v>
      </c>
      <c r="E226" s="18">
        <f>SUM(E227:E231)</f>
        <v>218264560</v>
      </c>
    </row>
    <row r="227" spans="1:5" s="19" customFormat="1" ht="12" customHeight="1">
      <c r="A227" s="100" t="s">
        <v>199</v>
      </c>
      <c r="B227" s="100"/>
      <c r="C227" s="20">
        <v>250773456</v>
      </c>
      <c r="D227" s="20">
        <v>186396000</v>
      </c>
      <c r="E227" s="20">
        <v>64377456</v>
      </c>
    </row>
    <row r="228" spans="1:5" s="19" customFormat="1" ht="12" customHeight="1">
      <c r="A228" s="100" t="s">
        <v>200</v>
      </c>
      <c r="B228" s="100"/>
      <c r="C228" s="20">
        <v>252609760</v>
      </c>
      <c r="D228" s="20">
        <v>177003000</v>
      </c>
      <c r="E228" s="20">
        <v>75606760</v>
      </c>
    </row>
    <row r="229" spans="1:5" s="19" customFormat="1" ht="12" customHeight="1">
      <c r="A229" s="100" t="s">
        <v>201</v>
      </c>
      <c r="B229" s="100"/>
      <c r="C229" s="20">
        <v>35492397</v>
      </c>
      <c r="D229" s="20">
        <v>25023000</v>
      </c>
      <c r="E229" s="20">
        <v>10469397</v>
      </c>
    </row>
    <row r="230" spans="1:5" s="19" customFormat="1" ht="12" customHeight="1">
      <c r="A230" s="100" t="s">
        <v>202</v>
      </c>
      <c r="B230" s="100"/>
      <c r="C230" s="20">
        <v>167682538</v>
      </c>
      <c r="D230" s="20">
        <v>110016000</v>
      </c>
      <c r="E230" s="20">
        <v>57666538</v>
      </c>
    </row>
    <row r="231" spans="1:5" s="19" customFormat="1" ht="12" customHeight="1">
      <c r="A231" s="101" t="s">
        <v>203</v>
      </c>
      <c r="B231" s="101"/>
      <c r="C231" s="26">
        <v>42866409</v>
      </c>
      <c r="D231" s="26">
        <v>32722000</v>
      </c>
      <c r="E231" s="26">
        <v>10144409</v>
      </c>
    </row>
    <row r="232" spans="1:5" s="19" customFormat="1" ht="12" customHeight="1">
      <c r="A232" s="23"/>
      <c r="B232" s="23"/>
      <c r="C232" s="23"/>
      <c r="D232" s="23"/>
      <c r="E232" s="23"/>
    </row>
    <row r="233" spans="1:5" s="19" customFormat="1" ht="12" customHeight="1">
      <c r="A233" s="93" t="s">
        <v>204</v>
      </c>
      <c r="B233" s="93"/>
      <c r="C233" s="18">
        <f>SUM(C234:C251)</f>
        <v>1243611248</v>
      </c>
      <c r="D233" s="18">
        <f>SUM(D234:D251)</f>
        <v>946074000</v>
      </c>
      <c r="E233" s="18">
        <f>SUM(E234:E251)</f>
        <v>297537248</v>
      </c>
    </row>
    <row r="234" spans="1:5" s="19" customFormat="1" ht="12" customHeight="1">
      <c r="A234" s="100" t="s">
        <v>205</v>
      </c>
      <c r="B234" s="100"/>
      <c r="C234" s="20">
        <v>194308750</v>
      </c>
      <c r="D234" s="20">
        <v>154153000</v>
      </c>
      <c r="E234" s="20">
        <v>40155750</v>
      </c>
    </row>
    <row r="235" spans="1:5" s="19" customFormat="1" ht="12" customHeight="1">
      <c r="A235" s="100" t="s">
        <v>206</v>
      </c>
      <c r="B235" s="100"/>
      <c r="C235" s="20">
        <v>17929940</v>
      </c>
      <c r="D235" s="20">
        <v>14949000</v>
      </c>
      <c r="E235" s="20">
        <v>2980940</v>
      </c>
    </row>
    <row r="236" spans="1:5" s="19" customFormat="1" ht="12" customHeight="1">
      <c r="A236" s="100" t="s">
        <v>207</v>
      </c>
      <c r="B236" s="100"/>
      <c r="C236" s="20">
        <v>18823683</v>
      </c>
      <c r="D236" s="20">
        <v>13324000</v>
      </c>
      <c r="E236" s="20">
        <v>5499683</v>
      </c>
    </row>
    <row r="237" spans="1:5" s="19" customFormat="1" ht="12" customHeight="1">
      <c r="A237" s="100" t="s">
        <v>208</v>
      </c>
      <c r="B237" s="100"/>
      <c r="C237" s="20">
        <v>106875337</v>
      </c>
      <c r="D237" s="20">
        <v>80710000</v>
      </c>
      <c r="E237" s="20">
        <v>26165337</v>
      </c>
    </row>
    <row r="238" spans="1:5" s="19" customFormat="1" ht="12" customHeight="1">
      <c r="A238" s="100" t="s">
        <v>209</v>
      </c>
      <c r="B238" s="100"/>
      <c r="C238" s="20">
        <v>16594582</v>
      </c>
      <c r="D238" s="20">
        <v>12488000</v>
      </c>
      <c r="E238" s="20">
        <v>4106582</v>
      </c>
    </row>
    <row r="239" spans="1:5" s="19" customFormat="1" ht="12" customHeight="1">
      <c r="A239" s="100" t="s">
        <v>210</v>
      </c>
      <c r="B239" s="100"/>
      <c r="C239" s="20">
        <v>40778097</v>
      </c>
      <c r="D239" s="20">
        <v>28780000</v>
      </c>
      <c r="E239" s="20">
        <v>11998097</v>
      </c>
    </row>
    <row r="240" spans="1:5" s="19" customFormat="1" ht="12" customHeight="1">
      <c r="A240" s="100" t="s">
        <v>211</v>
      </c>
      <c r="B240" s="100"/>
      <c r="C240" s="20">
        <v>13888746</v>
      </c>
      <c r="D240" s="20">
        <v>12020000</v>
      </c>
      <c r="E240" s="20">
        <v>1868746</v>
      </c>
    </row>
    <row r="241" spans="1:5" s="19" customFormat="1" ht="12" customHeight="1">
      <c r="A241" s="100" t="s">
        <v>212</v>
      </c>
      <c r="B241" s="100"/>
      <c r="C241" s="20">
        <v>45079287</v>
      </c>
      <c r="D241" s="20">
        <v>35476000</v>
      </c>
      <c r="E241" s="20">
        <v>9603287</v>
      </c>
    </row>
    <row r="242" spans="1:5" s="19" customFormat="1" ht="12" customHeight="1">
      <c r="A242" s="100" t="s">
        <v>213</v>
      </c>
      <c r="B242" s="100"/>
      <c r="C242" s="20">
        <v>43058779</v>
      </c>
      <c r="D242" s="20">
        <v>27515000</v>
      </c>
      <c r="E242" s="20">
        <v>15543779</v>
      </c>
    </row>
    <row r="243" spans="1:5" s="19" customFormat="1" ht="12" customHeight="1">
      <c r="A243" s="100" t="s">
        <v>214</v>
      </c>
      <c r="B243" s="100"/>
      <c r="C243" s="20">
        <v>231147908</v>
      </c>
      <c r="D243" s="20">
        <v>182036000</v>
      </c>
      <c r="E243" s="20">
        <v>49111908</v>
      </c>
    </row>
    <row r="244" spans="1:5" s="19" customFormat="1" ht="12" customHeight="1">
      <c r="A244" s="100" t="s">
        <v>215</v>
      </c>
      <c r="B244" s="100"/>
      <c r="C244" s="20">
        <v>117074034</v>
      </c>
      <c r="D244" s="20">
        <v>86752000</v>
      </c>
      <c r="E244" s="20">
        <v>30322034</v>
      </c>
    </row>
    <row r="245" spans="1:5" s="19" customFormat="1" ht="12" customHeight="1">
      <c r="A245" s="100" t="s">
        <v>216</v>
      </c>
      <c r="B245" s="100"/>
      <c r="C245" s="20">
        <v>21165710</v>
      </c>
      <c r="D245" s="20">
        <v>15919000</v>
      </c>
      <c r="E245" s="20">
        <v>5246710</v>
      </c>
    </row>
    <row r="246" spans="1:5" s="19" customFormat="1" ht="12" customHeight="1">
      <c r="A246" s="100" t="s">
        <v>217</v>
      </c>
      <c r="B246" s="100"/>
      <c r="C246" s="20">
        <v>20230874</v>
      </c>
      <c r="D246" s="20">
        <v>17365000</v>
      </c>
      <c r="E246" s="20">
        <v>2865874</v>
      </c>
    </row>
    <row r="247" spans="1:5" s="19" customFormat="1" ht="12" customHeight="1">
      <c r="A247" s="100" t="s">
        <v>218</v>
      </c>
      <c r="B247" s="100"/>
      <c r="C247" s="20">
        <v>33265808</v>
      </c>
      <c r="D247" s="20">
        <v>25462000</v>
      </c>
      <c r="E247" s="20">
        <v>7803808</v>
      </c>
    </row>
    <row r="248" spans="1:5" s="19" customFormat="1" ht="12" customHeight="1">
      <c r="A248" s="100" t="s">
        <v>219</v>
      </c>
      <c r="B248" s="100"/>
      <c r="C248" s="20">
        <v>70274414</v>
      </c>
      <c r="D248" s="20">
        <v>47815000</v>
      </c>
      <c r="E248" s="20">
        <v>22459414</v>
      </c>
    </row>
    <row r="249" spans="1:5" s="19" customFormat="1" ht="12" customHeight="1">
      <c r="A249" s="100" t="s">
        <v>220</v>
      </c>
      <c r="B249" s="100"/>
      <c r="C249" s="20">
        <v>55109901</v>
      </c>
      <c r="D249" s="20">
        <v>38982000</v>
      </c>
      <c r="E249" s="20">
        <v>16127901</v>
      </c>
    </row>
    <row r="250" spans="1:5" s="19" customFormat="1" ht="12" customHeight="1">
      <c r="A250" s="100" t="s">
        <v>221</v>
      </c>
      <c r="B250" s="100"/>
      <c r="C250" s="20">
        <v>177479823</v>
      </c>
      <c r="D250" s="20">
        <v>135620000</v>
      </c>
      <c r="E250" s="20">
        <v>41859823</v>
      </c>
    </row>
    <row r="251" spans="1:5" s="19" customFormat="1" ht="12" customHeight="1">
      <c r="A251" s="101" t="s">
        <v>222</v>
      </c>
      <c r="B251" s="101"/>
      <c r="C251" s="26">
        <v>20525575</v>
      </c>
      <c r="D251" s="26">
        <v>16708000</v>
      </c>
      <c r="E251" s="26">
        <v>3817575</v>
      </c>
    </row>
    <row r="252" spans="1:5" s="19" customFormat="1" ht="12" customHeight="1">
      <c r="A252" s="23"/>
      <c r="B252" s="23"/>
      <c r="C252" s="23"/>
      <c r="D252" s="23"/>
      <c r="E252" s="23"/>
    </row>
    <row r="253" spans="1:5" s="19" customFormat="1" ht="12" customHeight="1">
      <c r="A253" s="93" t="s">
        <v>223</v>
      </c>
      <c r="B253" s="93"/>
      <c r="C253" s="18">
        <f>SUM(C254:C261)</f>
        <v>51073356661</v>
      </c>
      <c r="D253" s="18">
        <f>SUM(D254:D261)</f>
        <v>33669174333</v>
      </c>
      <c r="E253" s="18">
        <f>SUM(E254:E261)</f>
        <v>17404182328</v>
      </c>
    </row>
    <row r="254" spans="1:5" s="19" customFormat="1" ht="12" customHeight="1">
      <c r="A254" s="100" t="s">
        <v>224</v>
      </c>
      <c r="B254" s="100"/>
      <c r="C254" s="20">
        <f>SUM(C57:C80)</f>
        <v>6647921917</v>
      </c>
      <c r="D254" s="20">
        <f>SUM(D57:D80)</f>
        <v>4623159635</v>
      </c>
      <c r="E254" s="20">
        <f>SUM(E57:E80)</f>
        <v>2024762282</v>
      </c>
    </row>
    <row r="255" spans="1:5" s="19" customFormat="1" ht="12" customHeight="1">
      <c r="A255" s="100" t="s">
        <v>225</v>
      </c>
      <c r="B255" s="100"/>
      <c r="C255" s="20">
        <f>SUM(C83:C145)</f>
        <v>23496803698</v>
      </c>
      <c r="D255" s="20">
        <f>SUM(D83:D145)</f>
        <v>15655468000</v>
      </c>
      <c r="E255" s="20">
        <f>SUM(E83:E145)</f>
        <v>7841335698</v>
      </c>
    </row>
    <row r="256" spans="1:5" s="19" customFormat="1" ht="12" customHeight="1">
      <c r="A256" s="100" t="s">
        <v>226</v>
      </c>
      <c r="B256" s="100"/>
      <c r="C256" s="20">
        <f>SUM(C148:C186)</f>
        <v>10592541102</v>
      </c>
      <c r="D256" s="20">
        <f>SUM(D148:D186)</f>
        <v>6419441698</v>
      </c>
      <c r="E256" s="20">
        <f>SUM(E148:E186)</f>
        <v>4173099404</v>
      </c>
    </row>
    <row r="257" spans="1:5" s="19" customFormat="1" ht="12" customHeight="1">
      <c r="A257" s="100" t="s">
        <v>227</v>
      </c>
      <c r="B257" s="100"/>
      <c r="C257" s="20">
        <f>SUM(C189:C196)</f>
        <v>716865369</v>
      </c>
      <c r="D257" s="20">
        <f>SUM(D189:D196)</f>
        <v>515978000</v>
      </c>
      <c r="E257" s="20">
        <f>SUM(E189:E196)</f>
        <v>200887369</v>
      </c>
    </row>
    <row r="258" spans="1:5" s="19" customFormat="1" ht="12" customHeight="1">
      <c r="A258" s="100" t="s">
        <v>228</v>
      </c>
      <c r="B258" s="100"/>
      <c r="C258" s="20">
        <f>SUM(C199:C216)</f>
        <v>6298134411</v>
      </c>
      <c r="D258" s="20">
        <f>SUM(D199:D216)</f>
        <v>4143905000</v>
      </c>
      <c r="E258" s="20">
        <f>SUM(E199:E216)</f>
        <v>2154229411</v>
      </c>
    </row>
    <row r="259" spans="1:5" s="19" customFormat="1" ht="12" customHeight="1">
      <c r="A259" s="100" t="s">
        <v>229</v>
      </c>
      <c r="B259" s="100"/>
      <c r="C259" s="20">
        <f>SUM(C219:C224)</f>
        <v>1328054356</v>
      </c>
      <c r="D259" s="20">
        <f>SUM(D219:D224)</f>
        <v>833988000</v>
      </c>
      <c r="E259" s="20">
        <f>SUM(E219:E224)</f>
        <v>494066356</v>
      </c>
    </row>
    <row r="260" spans="1:5" s="19" customFormat="1" ht="12" customHeight="1">
      <c r="A260" s="100" t="s">
        <v>230</v>
      </c>
      <c r="B260" s="100"/>
      <c r="C260" s="20">
        <f>SUM(C227:C231)</f>
        <v>749424560</v>
      </c>
      <c r="D260" s="20">
        <f>SUM(D227:D231)</f>
        <v>531160000</v>
      </c>
      <c r="E260" s="20">
        <f>SUM(E227:E231)</f>
        <v>218264560</v>
      </c>
    </row>
    <row r="261" spans="1:5" s="19" customFormat="1" ht="12" customHeight="1">
      <c r="A261" s="101" t="s">
        <v>231</v>
      </c>
      <c r="B261" s="101"/>
      <c r="C261" s="26">
        <f>SUM(C234:C251)</f>
        <v>1243611248</v>
      </c>
      <c r="D261" s="26">
        <f>SUM(D234:D251)</f>
        <v>946074000</v>
      </c>
      <c r="E261" s="26">
        <f>SUM(E234:E251)</f>
        <v>297537248</v>
      </c>
    </row>
    <row r="262" spans="1:5" s="19" customFormat="1" ht="12" customHeight="1">
      <c r="A262" s="23"/>
      <c r="B262" s="23"/>
      <c r="C262" s="23"/>
      <c r="D262" s="23"/>
      <c r="E262" s="23"/>
    </row>
    <row r="263" spans="1:5" s="19" customFormat="1" ht="12" customHeight="1">
      <c r="A263" s="93" t="s">
        <v>232</v>
      </c>
      <c r="B263" s="93"/>
      <c r="C263" s="18">
        <f>SUM(C264:C267)</f>
        <v>45216769004</v>
      </c>
      <c r="D263" s="18">
        <f>SUM(D264:D267)</f>
        <v>29536853060</v>
      </c>
      <c r="E263" s="18">
        <f>SUM(E264:E267)</f>
        <v>15679915944</v>
      </c>
    </row>
    <row r="264" spans="1:5" s="19" customFormat="1" ht="12" customHeight="1">
      <c r="A264" s="100" t="s">
        <v>228</v>
      </c>
      <c r="B264" s="100"/>
      <c r="C264" s="20">
        <f>C199+C200+C201+C202+C203+C204+C205+C206+C208+C211+C212+C214+C216+C220+C155+C213</f>
        <v>6625413528</v>
      </c>
      <c r="D264" s="20">
        <f>D199+D200+D201+D202+D203+D204+D205+D206+D208+D211+D212+D214+D216+D220+D155+D213</f>
        <v>4313371000</v>
      </c>
      <c r="E264" s="20">
        <f>E199+E200+E201+E202+E203+E204+E205+E206+E208+E211+E212+E214+E216+E220+E155+E213</f>
        <v>2312042528</v>
      </c>
    </row>
    <row r="265" spans="1:5" s="19" customFormat="1" ht="12" customHeight="1">
      <c r="A265" s="100" t="s">
        <v>233</v>
      </c>
      <c r="B265" s="100"/>
      <c r="C265" s="20">
        <f>C57+C58+C59+C63+C64+C65+C66+C67+C68+C69+C71+C72+C74+C75+C76+C77+C78+C79+C80+C94</f>
        <v>6630232242</v>
      </c>
      <c r="D265" s="20">
        <f>D57+D58+D59+D63+D64+D65+D66+D67+D68+D69+D71+D72+D74+D75+D76+D77+D78+D79+D80+D94</f>
        <v>4597592635</v>
      </c>
      <c r="E265" s="20">
        <f>E57+E58+E59+E63+E64+E65+E66+E67+E68+E69+E71+E72+E74+E75+E76+E77+E78+E79+E80+E94</f>
        <v>2032639607</v>
      </c>
    </row>
    <row r="266" spans="1:5" s="19" customFormat="1" ht="12" customHeight="1">
      <c r="A266" s="100" t="s">
        <v>226</v>
      </c>
      <c r="B266" s="100"/>
      <c r="C266" s="20">
        <f>C148+C151+C154+C157+C160+C166+C167+C170+C172+C174+C177+C181+C182+C184+C189+C196+C163+C165+C168</f>
        <v>9422537119</v>
      </c>
      <c r="D266" s="20">
        <f>D148+D151+D154+D157+D160+D166+D167+D170+D172+D174+D177+D181+D182+D184+D189+D196+D163+D165+D168</f>
        <v>5659820425</v>
      </c>
      <c r="E266" s="20">
        <f>E148+E151+E154+E157+E160+E166+E167+E170+E172+E174+E177+E181+E182+E184+E189+E196+E163+E165+E168</f>
        <v>3762716694</v>
      </c>
    </row>
    <row r="267" spans="1:5" s="19" customFormat="1" ht="12" customHeight="1">
      <c r="A267" s="101" t="s">
        <v>225</v>
      </c>
      <c r="B267" s="101"/>
      <c r="C267" s="26">
        <f>+C83+C84+C85+C88+C89+C92+C90+C96+C95+C100+C97+C101+C99+C102+C103+C108+C107+C106+C109+C110+C111+C112+C113+C115+C114+C116+C117+C119+C118+C121+C120+C124+C126+C125+C128+C127+C129+C130+C131+C132+C133+C135+C136+C139+C138+C140+C141+C143+C144+C145</f>
        <v>22538586115</v>
      </c>
      <c r="D267" s="26">
        <f>+D83+D84+D85+D88+D89+D92+D90+D96+D95+D100+D97+D101+D99+D102+D103+D108+D107+D106+D109+D110+D111+D112+D113+D115+D114+D116+D117+D119+D118+D121+D120+D124+D126+D125+D128+D127+D129+D130+D131+D132+D133+D135+D136+D139+D138+D140+D141+D143+D144+D145</f>
        <v>14966069000</v>
      </c>
      <c r="E267" s="26">
        <f>+E83+E84+E85+E88+E89+E92+E90+E96+E95+E100+E97+E101+E99+E102+E103+E108+E107+E106+E109+E110+E111+E112+E113+E115+E114+E116+E117+E119+E118+E121+E120+E124+E126+E125+E128+E127+E129+E130+E131+E132+E133+E135+E136+E139+E138+E140+E141+E143+E144+E145</f>
        <v>7572517115</v>
      </c>
    </row>
    <row r="268" spans="1:5" s="33" customFormat="1" ht="5.25">
      <c r="A268" s="118"/>
      <c r="B268" s="118"/>
      <c r="C268" s="118"/>
      <c r="D268" s="118"/>
      <c r="E268" s="118"/>
    </row>
    <row r="269" spans="1:22" s="19" customFormat="1" ht="12" customHeight="1">
      <c r="A269" s="85" t="s">
        <v>281</v>
      </c>
      <c r="B269" s="85"/>
      <c r="C269" s="85"/>
      <c r="D269" s="85"/>
      <c r="E269" s="85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1:5" s="51" customFormat="1" ht="12" customHeight="1">
      <c r="A270" s="87" t="s">
        <v>280</v>
      </c>
      <c r="B270" s="87"/>
      <c r="C270" s="87"/>
      <c r="D270" s="87"/>
      <c r="E270" s="87"/>
    </row>
    <row r="271" spans="1:5" s="33" customFormat="1" ht="5.25">
      <c r="A271" s="118"/>
      <c r="B271" s="118"/>
      <c r="C271" s="118"/>
      <c r="D271" s="118"/>
      <c r="E271" s="118"/>
    </row>
    <row r="272" spans="1:5" s="51" customFormat="1" ht="12" customHeight="1">
      <c r="A272" s="91" t="s">
        <v>234</v>
      </c>
      <c r="B272" s="91"/>
      <c r="C272" s="91"/>
      <c r="D272" s="91"/>
      <c r="E272" s="91"/>
    </row>
    <row r="273" spans="1:5" s="33" customFormat="1" ht="5.25">
      <c r="A273" s="118"/>
      <c r="B273" s="118"/>
      <c r="C273" s="118"/>
      <c r="D273" s="118"/>
      <c r="E273" s="118"/>
    </row>
    <row r="274" spans="1:5" s="19" customFormat="1" ht="12" customHeight="1">
      <c r="A274" s="85" t="s">
        <v>251</v>
      </c>
      <c r="B274" s="85"/>
      <c r="C274" s="85"/>
      <c r="D274" s="85"/>
      <c r="E274" s="85"/>
    </row>
    <row r="275" spans="1:5" s="19" customFormat="1" ht="12" customHeight="1">
      <c r="A275" s="85" t="s">
        <v>278</v>
      </c>
      <c r="B275" s="85"/>
      <c r="C275" s="85"/>
      <c r="D275" s="85"/>
      <c r="E275" s="85"/>
    </row>
  </sheetData>
  <sheetProtection/>
  <mergeCells count="241">
    <mergeCell ref="A5:B5"/>
    <mergeCell ref="A6:B6"/>
    <mergeCell ref="A7:E7"/>
    <mergeCell ref="A1:E1"/>
    <mergeCell ref="A2:E2"/>
    <mergeCell ref="A3:E3"/>
    <mergeCell ref="A4:E4"/>
    <mergeCell ref="A19:B19"/>
    <mergeCell ref="A21:B21"/>
    <mergeCell ref="A22:B22"/>
    <mergeCell ref="A23:B23"/>
    <mergeCell ref="A8:B8"/>
    <mergeCell ref="A10:B10"/>
    <mergeCell ref="A11:B11"/>
    <mergeCell ref="A15:B15"/>
    <mergeCell ref="A36:B36"/>
    <mergeCell ref="A37:B37"/>
    <mergeCell ref="A38:B38"/>
    <mergeCell ref="A40:B40"/>
    <mergeCell ref="A24:B24"/>
    <mergeCell ref="A27:B27"/>
    <mergeCell ref="A30:B30"/>
    <mergeCell ref="A31:B31"/>
    <mergeCell ref="A52:B52"/>
    <mergeCell ref="A53:B53"/>
    <mergeCell ref="A54:B54"/>
    <mergeCell ref="A56:B56"/>
    <mergeCell ref="A41:B41"/>
    <mergeCell ref="A42:B42"/>
    <mergeCell ref="A46:B46"/>
    <mergeCell ref="A51:B51"/>
    <mergeCell ref="A61:B61"/>
    <mergeCell ref="A62:B62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72:B72"/>
    <mergeCell ref="A65:B65"/>
    <mergeCell ref="A66:B66"/>
    <mergeCell ref="A67:B67"/>
    <mergeCell ref="A68:B68"/>
    <mergeCell ref="A77:B77"/>
    <mergeCell ref="A78:B78"/>
    <mergeCell ref="A79:B79"/>
    <mergeCell ref="A80:B80"/>
    <mergeCell ref="A73:B73"/>
    <mergeCell ref="A74:B74"/>
    <mergeCell ref="A75:B75"/>
    <mergeCell ref="A76:B76"/>
    <mergeCell ref="A86:B86"/>
    <mergeCell ref="A87:B87"/>
    <mergeCell ref="A88:B88"/>
    <mergeCell ref="A89:B89"/>
    <mergeCell ref="A82:B82"/>
    <mergeCell ref="A83:B83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201:B201"/>
    <mergeCell ref="A202:B202"/>
    <mergeCell ref="A203:B203"/>
    <mergeCell ref="A204:B204"/>
    <mergeCell ref="A196:B196"/>
    <mergeCell ref="A198:B198"/>
    <mergeCell ref="A199:B199"/>
    <mergeCell ref="A200:B200"/>
    <mergeCell ref="A209:B209"/>
    <mergeCell ref="A210:B210"/>
    <mergeCell ref="A211:B211"/>
    <mergeCell ref="A212:B212"/>
    <mergeCell ref="A205:B205"/>
    <mergeCell ref="A206:B206"/>
    <mergeCell ref="A207:B207"/>
    <mergeCell ref="A208:B208"/>
    <mergeCell ref="A218:B218"/>
    <mergeCell ref="A219:B219"/>
    <mergeCell ref="A220:B220"/>
    <mergeCell ref="A221:B221"/>
    <mergeCell ref="A213:B213"/>
    <mergeCell ref="A214:B214"/>
    <mergeCell ref="A215:B215"/>
    <mergeCell ref="A216:B216"/>
    <mergeCell ref="A227:B227"/>
    <mergeCell ref="A228:B228"/>
    <mergeCell ref="A229:B229"/>
    <mergeCell ref="A230:B230"/>
    <mergeCell ref="A222:B222"/>
    <mergeCell ref="A223:B223"/>
    <mergeCell ref="A224:B224"/>
    <mergeCell ref="A226:B226"/>
    <mergeCell ref="A236:B236"/>
    <mergeCell ref="A237:B237"/>
    <mergeCell ref="A238:B238"/>
    <mergeCell ref="A239:B239"/>
    <mergeCell ref="A231:B231"/>
    <mergeCell ref="A233:B233"/>
    <mergeCell ref="A234:B234"/>
    <mergeCell ref="A235:B235"/>
    <mergeCell ref="A244:B244"/>
    <mergeCell ref="A245:B245"/>
    <mergeCell ref="A246:B246"/>
    <mergeCell ref="A247:B247"/>
    <mergeCell ref="A240:B240"/>
    <mergeCell ref="A241:B241"/>
    <mergeCell ref="A242:B242"/>
    <mergeCell ref="A243:B243"/>
    <mergeCell ref="A253:B253"/>
    <mergeCell ref="A254:B254"/>
    <mergeCell ref="A255:B255"/>
    <mergeCell ref="A256:B256"/>
    <mergeCell ref="A248:B248"/>
    <mergeCell ref="A249:B249"/>
    <mergeCell ref="A250:B250"/>
    <mergeCell ref="A251:B251"/>
    <mergeCell ref="A261:B261"/>
    <mergeCell ref="A263:B263"/>
    <mergeCell ref="A264:B264"/>
    <mergeCell ref="A265:B265"/>
    <mergeCell ref="A257:B257"/>
    <mergeCell ref="A258:B258"/>
    <mergeCell ref="A259:B259"/>
    <mergeCell ref="A260:B260"/>
    <mergeCell ref="A275:E275"/>
    <mergeCell ref="A271:E271"/>
    <mergeCell ref="A272:E272"/>
    <mergeCell ref="A273:E273"/>
    <mergeCell ref="A274:E274"/>
    <mergeCell ref="A266:B266"/>
    <mergeCell ref="A267:B267"/>
    <mergeCell ref="A269:E269"/>
    <mergeCell ref="A270:E270"/>
    <mergeCell ref="A268:E268"/>
  </mergeCells>
  <printOptions/>
  <pageMargins left="0" right="0" top="0" bottom="0" header="0" footer="0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" customHeight="1"/>
  <cols>
    <col min="1" max="2" width="1.7109375" style="1" customWidth="1"/>
    <col min="3" max="3" width="25.00390625" style="1" customWidth="1"/>
    <col min="4" max="6" width="14.00390625" style="1" customWidth="1"/>
    <col min="7" max="16384" width="9.140625" style="1" customWidth="1"/>
  </cols>
  <sheetData>
    <row r="1" spans="1:6" s="3" customFormat="1" ht="12" customHeight="1">
      <c r="A1" s="94"/>
      <c r="B1" s="94"/>
      <c r="C1" s="94"/>
      <c r="D1" s="94"/>
      <c r="E1" s="94"/>
      <c r="F1" s="94"/>
    </row>
    <row r="2" spans="1:6" s="3" customFormat="1" ht="28.5" customHeight="1">
      <c r="A2" s="114" t="s">
        <v>252</v>
      </c>
      <c r="B2" s="114"/>
      <c r="C2" s="114"/>
      <c r="D2" s="114"/>
      <c r="E2" s="114"/>
      <c r="F2" s="114"/>
    </row>
    <row r="3" spans="1:6" s="4" customFormat="1" ht="12" customHeight="1">
      <c r="A3" s="96"/>
      <c r="B3" s="96"/>
      <c r="C3" s="96"/>
      <c r="D3" s="96"/>
      <c r="E3" s="96"/>
      <c r="F3" s="96"/>
    </row>
    <row r="4" spans="1:6" s="4" customFormat="1" ht="12" customHeight="1">
      <c r="A4" s="121"/>
      <c r="B4" s="121"/>
      <c r="C4" s="121"/>
      <c r="D4" s="121"/>
      <c r="E4" s="121"/>
      <c r="F4" s="121"/>
    </row>
    <row r="5" spans="1:6" s="5" customFormat="1" ht="12" customHeight="1">
      <c r="A5" s="6"/>
      <c r="B5" s="6"/>
      <c r="C5" s="6"/>
      <c r="D5" s="7" t="s">
        <v>1</v>
      </c>
      <c r="E5" s="7" t="s">
        <v>2</v>
      </c>
      <c r="F5" s="8" t="s">
        <v>3</v>
      </c>
    </row>
    <row r="6" spans="4:6" s="5" customFormat="1" ht="12" customHeight="1">
      <c r="D6" s="10"/>
      <c r="E6" s="10"/>
      <c r="F6" s="11"/>
    </row>
    <row r="7" spans="1:6" s="37" customFormat="1" ht="12" customHeight="1">
      <c r="A7" s="38"/>
      <c r="B7" s="38"/>
      <c r="C7" s="38"/>
      <c r="D7" s="39"/>
      <c r="E7" s="39"/>
      <c r="F7" s="39"/>
    </row>
    <row r="8" spans="1:6" s="17" customFormat="1" ht="12" customHeight="1">
      <c r="A8" s="122" t="s">
        <v>5</v>
      </c>
      <c r="B8" s="122"/>
      <c r="C8" s="122"/>
      <c r="D8" s="18">
        <f>D9+D13+D17</f>
        <v>3339095934</v>
      </c>
      <c r="E8" s="18">
        <f>E9+E13+E17</f>
        <v>2264550000</v>
      </c>
      <c r="F8" s="18">
        <f>F9+F13+F17</f>
        <v>1074545934</v>
      </c>
    </row>
    <row r="9" spans="1:6" s="19" customFormat="1" ht="12" customHeight="1">
      <c r="A9" s="40"/>
      <c r="B9" s="126" t="s">
        <v>6</v>
      </c>
      <c r="C9" s="126"/>
      <c r="D9" s="20">
        <f>D10+D11+D12</f>
        <v>1183553137</v>
      </c>
      <c r="E9" s="20">
        <f>E10+E11+E12</f>
        <v>886738000</v>
      </c>
      <c r="F9" s="20">
        <f>F10+F11+F12</f>
        <v>296815137</v>
      </c>
    </row>
    <row r="10" spans="1:6" s="19" customFormat="1" ht="12" customHeight="1">
      <c r="A10" s="40"/>
      <c r="B10" s="42"/>
      <c r="C10" s="41" t="s">
        <v>7</v>
      </c>
      <c r="D10" s="20">
        <f>D248+D250+D258+D265+D266</f>
        <v>462038808</v>
      </c>
      <c r="E10" s="20">
        <f>E248+E250+E258+E265+E266</f>
        <v>342114000</v>
      </c>
      <c r="F10" s="20">
        <f>F248+F250+F258+F265+F266</f>
        <v>119924808</v>
      </c>
    </row>
    <row r="11" spans="1:6" s="19" customFormat="1" ht="12" customHeight="1">
      <c r="A11" s="40"/>
      <c r="B11" s="42"/>
      <c r="C11" s="41" t="s">
        <v>8</v>
      </c>
      <c r="D11" s="20">
        <f>D249+D252+D253+D254+D255+D256+D257+D259+D261+D262+D267+D268</f>
        <v>408468214</v>
      </c>
      <c r="E11" s="20">
        <f>E249+E252+E253+E254+E255+E256+E257+E259+E261+E262+E267+E268</f>
        <v>317988000</v>
      </c>
      <c r="F11" s="20">
        <f>F249+F252+F253+F254+F255+F256+F257+F259+F261+F262+F267+F268</f>
        <v>90480214</v>
      </c>
    </row>
    <row r="12" spans="1:6" s="19" customFormat="1" ht="12" customHeight="1">
      <c r="A12" s="40"/>
      <c r="B12" s="43"/>
      <c r="C12" s="43" t="s">
        <v>9</v>
      </c>
      <c r="D12" s="20">
        <f>D251+D260+D263+D264</f>
        <v>313046115</v>
      </c>
      <c r="E12" s="20">
        <f>E251+E260+E263+E264</f>
        <v>226636000</v>
      </c>
      <c r="F12" s="20">
        <f>F251+F260+F263+F264</f>
        <v>86410115</v>
      </c>
    </row>
    <row r="13" spans="1:6" s="19" customFormat="1" ht="12" customHeight="1">
      <c r="A13" s="40"/>
      <c r="B13" s="126" t="s">
        <v>10</v>
      </c>
      <c r="C13" s="126"/>
      <c r="D13" s="20">
        <f>D14+D15+D16</f>
        <v>727180505</v>
      </c>
      <c r="E13" s="20">
        <f>E14+E15+E16</f>
        <v>500660000</v>
      </c>
      <c r="F13" s="20">
        <f>F14+F15+F16</f>
        <v>226520505</v>
      </c>
    </row>
    <row r="14" spans="1:6" s="19" customFormat="1" ht="12" customHeight="1">
      <c r="A14" s="40"/>
      <c r="B14" s="42"/>
      <c r="C14" s="41" t="s">
        <v>11</v>
      </c>
      <c r="D14" s="20">
        <f>D238+D239+D240+D243+D245</f>
        <v>242771890</v>
      </c>
      <c r="E14" s="20">
        <f>E238+E239+E240+E243+E245</f>
        <v>166120000</v>
      </c>
      <c r="F14" s="20">
        <f>F238+F239+F240+F243+F245</f>
        <v>76651890</v>
      </c>
    </row>
    <row r="15" spans="1:6" s="19" customFormat="1" ht="12" customHeight="1">
      <c r="A15" s="40"/>
      <c r="B15" s="42"/>
      <c r="C15" s="41" t="s">
        <v>12</v>
      </c>
      <c r="D15" s="20">
        <f>+D237</f>
        <v>246638624</v>
      </c>
      <c r="E15" s="20">
        <f>+E237</f>
        <v>175840000</v>
      </c>
      <c r="F15" s="20">
        <f>+F237</f>
        <v>70798624</v>
      </c>
    </row>
    <row r="16" spans="1:6" s="19" customFormat="1" ht="12" customHeight="1">
      <c r="A16" s="40"/>
      <c r="B16" s="42"/>
      <c r="C16" s="41" t="s">
        <v>13</v>
      </c>
      <c r="D16" s="20">
        <f>D241+D242+D244</f>
        <v>237769991</v>
      </c>
      <c r="E16" s="20">
        <f>E241+E242+E244</f>
        <v>158700000</v>
      </c>
      <c r="F16" s="20">
        <f>F241+F242+F244</f>
        <v>79069991</v>
      </c>
    </row>
    <row r="17" spans="1:6" s="19" customFormat="1" ht="12" customHeight="1">
      <c r="A17" s="44"/>
      <c r="B17" s="128" t="s">
        <v>14</v>
      </c>
      <c r="C17" s="128"/>
      <c r="D17" s="26">
        <f>D229+D230+D231+D214+D232+D233+D220+D234+D223</f>
        <v>1428362292</v>
      </c>
      <c r="E17" s="26">
        <f>E229+E230+E231+E214+E232+E233+E220+E234+E223</f>
        <v>877152000</v>
      </c>
      <c r="F17" s="26">
        <f>F229+F230+F231+F214+F232+F233+F220+F234+F223</f>
        <v>551210292</v>
      </c>
    </row>
    <row r="18" spans="1:6" s="19" customFormat="1" ht="12" customHeight="1">
      <c r="A18" s="122"/>
      <c r="B18" s="122"/>
      <c r="C18" s="122"/>
      <c r="D18" s="122"/>
      <c r="E18" s="122"/>
      <c r="F18" s="122"/>
    </row>
    <row r="19" spans="1:6" s="17" customFormat="1" ht="12" customHeight="1">
      <c r="A19" s="122" t="s">
        <v>15</v>
      </c>
      <c r="B19" s="122"/>
      <c r="C19" s="122"/>
      <c r="D19" s="18">
        <f>D20+D21+D22+D25+D28+D29</f>
        <v>10612704224</v>
      </c>
      <c r="E19" s="18">
        <f>E20+E21+E22+E25+E28+E29</f>
        <v>6304000670</v>
      </c>
      <c r="F19" s="18">
        <f>F20+F21+F22+F25+F28+F29</f>
        <v>4308703554</v>
      </c>
    </row>
    <row r="20" spans="1:6" s="19" customFormat="1" ht="12" customHeight="1">
      <c r="A20" s="40"/>
      <c r="B20" s="126" t="s">
        <v>16</v>
      </c>
      <c r="C20" s="126"/>
      <c r="D20" s="20">
        <f>D154+D157+D158+D173+D174+D177+D179+D181+D184</f>
        <v>6945029771</v>
      </c>
      <c r="E20" s="20">
        <f>E154+E157+E158+E173+E174+E177+E179+E181+E184</f>
        <v>3961347001</v>
      </c>
      <c r="F20" s="20">
        <f>F154+F157+F158+F173+F174+F177+F179+F181+F184</f>
        <v>2983682770</v>
      </c>
    </row>
    <row r="21" spans="1:6" s="19" customFormat="1" ht="12" customHeight="1">
      <c r="A21" s="40"/>
      <c r="B21" s="126" t="s">
        <v>17</v>
      </c>
      <c r="C21" s="126"/>
      <c r="D21" s="20">
        <f>D159+D165+D169+D175+D183+D185+D186+D192</f>
        <v>876177979</v>
      </c>
      <c r="E21" s="20">
        <f>E159+E165+E169+E175+E183+E185+E186+E192</f>
        <v>560428999</v>
      </c>
      <c r="F21" s="20">
        <f>F159+F165+F169+F175+F183+F185+F186+F192</f>
        <v>315748980</v>
      </c>
    </row>
    <row r="22" spans="1:6" s="19" customFormat="1" ht="12" customHeight="1">
      <c r="A22" s="40"/>
      <c r="B22" s="126" t="s">
        <v>18</v>
      </c>
      <c r="C22" s="126"/>
      <c r="D22" s="20">
        <f>D23+D24</f>
        <v>1544771875</v>
      </c>
      <c r="E22" s="20">
        <f>E23+E24</f>
        <v>935886671</v>
      </c>
      <c r="F22" s="20">
        <f>F23+F24</f>
        <v>608885204</v>
      </c>
    </row>
    <row r="23" spans="1:6" s="19" customFormat="1" ht="12" customHeight="1">
      <c r="A23" s="40"/>
      <c r="B23" s="42"/>
      <c r="C23" s="41" t="s">
        <v>19</v>
      </c>
      <c r="D23" s="20">
        <f>D156+D162+D164+D176+D187+D193</f>
        <v>139206355</v>
      </c>
      <c r="E23" s="20">
        <f>E156+E162+E164+E176+E187+E193</f>
        <v>109812001</v>
      </c>
      <c r="F23" s="20">
        <f>F156+F162+F164+F176+F187+F193</f>
        <v>29394354</v>
      </c>
    </row>
    <row r="24" spans="1:6" s="19" customFormat="1" ht="12" customHeight="1">
      <c r="A24" s="40"/>
      <c r="B24" s="43"/>
      <c r="C24" s="43" t="s">
        <v>20</v>
      </c>
      <c r="D24" s="20">
        <f>D163+D166+D167+D172+D189</f>
        <v>1405565520</v>
      </c>
      <c r="E24" s="20">
        <f>E163+E166+E167+E172+E189</f>
        <v>826074670</v>
      </c>
      <c r="F24" s="20">
        <f>F163+F166+F167+F172+F189</f>
        <v>579490850</v>
      </c>
    </row>
    <row r="25" spans="1:6" s="19" customFormat="1" ht="12" customHeight="1">
      <c r="A25" s="40"/>
      <c r="B25" s="126" t="s">
        <v>21</v>
      </c>
      <c r="C25" s="126"/>
      <c r="D25" s="20">
        <f>D26+D27</f>
        <v>468077408</v>
      </c>
      <c r="E25" s="20">
        <f>E26+E27</f>
        <v>295190999</v>
      </c>
      <c r="F25" s="20">
        <f>F26+F27</f>
        <v>172886409</v>
      </c>
    </row>
    <row r="26" spans="1:6" s="19" customFormat="1" ht="12" customHeight="1">
      <c r="A26" s="40"/>
      <c r="B26" s="42"/>
      <c r="C26" s="41" t="s">
        <v>22</v>
      </c>
      <c r="D26" s="20">
        <f>D155+D170+D182</f>
        <v>147647389</v>
      </c>
      <c r="E26" s="20">
        <f>E155+E170+E182</f>
        <v>118058000</v>
      </c>
      <c r="F26" s="20">
        <f>F155+F170+F182</f>
        <v>29589389</v>
      </c>
    </row>
    <row r="27" spans="1:6" s="19" customFormat="1" ht="12" customHeight="1">
      <c r="A27" s="40"/>
      <c r="B27" s="43"/>
      <c r="C27" s="43" t="s">
        <v>23</v>
      </c>
      <c r="D27" s="20">
        <f>D160+D188+D191</f>
        <v>320430019</v>
      </c>
      <c r="E27" s="20">
        <f>E160+E188+E191</f>
        <v>177132999</v>
      </c>
      <c r="F27" s="20">
        <f>F160+F188+F191</f>
        <v>143297020</v>
      </c>
    </row>
    <row r="28" spans="1:6" s="19" customFormat="1" ht="12" customHeight="1">
      <c r="A28" s="40"/>
      <c r="B28" s="126" t="s">
        <v>24</v>
      </c>
      <c r="C28" s="126"/>
      <c r="D28" s="20">
        <f>D168+D171+D178+D180+D190</f>
        <v>109006418</v>
      </c>
      <c r="E28" s="20">
        <f>E168+E171+E178+E180+E190</f>
        <v>80992000</v>
      </c>
      <c r="F28" s="20">
        <f>F168+F171+F178+F180+F190</f>
        <v>28014418</v>
      </c>
    </row>
    <row r="29" spans="1:6" s="19" customFormat="1" ht="12" customHeight="1">
      <c r="A29" s="40"/>
      <c r="B29" s="126" t="s">
        <v>25</v>
      </c>
      <c r="C29" s="126"/>
      <c r="D29" s="20">
        <f>D30+D31+D32</f>
        <v>669640773</v>
      </c>
      <c r="E29" s="20">
        <f>E30+E31+E32</f>
        <v>470155000</v>
      </c>
      <c r="F29" s="20">
        <f>F30+F31+F32</f>
        <v>199485773</v>
      </c>
    </row>
    <row r="30" spans="1:6" s="19" customFormat="1" ht="12" customHeight="1">
      <c r="A30" s="40"/>
      <c r="B30" s="42"/>
      <c r="C30" s="41" t="s">
        <v>26</v>
      </c>
      <c r="D30" s="20">
        <f>D204</f>
        <v>65119865</v>
      </c>
      <c r="E30" s="20">
        <f>E204</f>
        <v>51336000</v>
      </c>
      <c r="F30" s="20">
        <f>F204</f>
        <v>13783865</v>
      </c>
    </row>
    <row r="31" spans="1:6" s="19" customFormat="1" ht="12" customHeight="1">
      <c r="A31" s="40"/>
      <c r="B31" s="42"/>
      <c r="C31" s="43" t="s">
        <v>27</v>
      </c>
      <c r="D31" s="20">
        <f>D198+D199+D201+D205</f>
        <v>47264432</v>
      </c>
      <c r="E31" s="20">
        <f>E198+E199+E201+E205</f>
        <v>38521000</v>
      </c>
      <c r="F31" s="20">
        <f>F198+F199+F201+F205</f>
        <v>8743432</v>
      </c>
    </row>
    <row r="32" spans="1:6" s="19" customFormat="1" ht="12" customHeight="1">
      <c r="A32" s="40"/>
      <c r="B32" s="42"/>
      <c r="C32" s="42" t="s">
        <v>28</v>
      </c>
      <c r="D32" s="26">
        <f>D196+D197+D200+D202+D203+D206</f>
        <v>557256476</v>
      </c>
      <c r="E32" s="26">
        <f>E196+E197+E200+E202+E203+E206</f>
        <v>380298000</v>
      </c>
      <c r="F32" s="26">
        <f>F196+F197+F200+F202+F203+F206</f>
        <v>176958476</v>
      </c>
    </row>
    <row r="33" spans="1:6" s="19" customFormat="1" ht="12" customHeight="1">
      <c r="A33" s="122"/>
      <c r="B33" s="122"/>
      <c r="C33" s="122"/>
      <c r="D33" s="122"/>
      <c r="E33" s="122"/>
      <c r="F33" s="122"/>
    </row>
    <row r="34" spans="1:6" s="17" customFormat="1" ht="12" customHeight="1">
      <c r="A34" s="122" t="s">
        <v>29</v>
      </c>
      <c r="B34" s="122"/>
      <c r="C34" s="122"/>
      <c r="D34" s="18">
        <f>D35+D36</f>
        <v>5744759904</v>
      </c>
      <c r="E34" s="18">
        <f>E35+E36</f>
        <v>3613789000</v>
      </c>
      <c r="F34" s="18">
        <f>F35+F36</f>
        <v>2130970904</v>
      </c>
    </row>
    <row r="35" spans="1:6" s="19" customFormat="1" ht="12" customHeight="1">
      <c r="A35" s="40"/>
      <c r="B35" s="126" t="s">
        <v>30</v>
      </c>
      <c r="C35" s="126"/>
      <c r="D35" s="20">
        <f>D209+D210+D212+D213+D215+D218+D221+D222+D225+D226</f>
        <v>4817472048</v>
      </c>
      <c r="E35" s="20">
        <f>E209+E210+E212+E213+E215+E218+E221+E222+E225+E226</f>
        <v>3064999000</v>
      </c>
      <c r="F35" s="20">
        <f>F209+F210+F212+F213+F215+F218+F221+F222+F225+F226</f>
        <v>1752473048</v>
      </c>
    </row>
    <row r="36" spans="1:6" s="19" customFormat="1" ht="12" customHeight="1">
      <c r="A36" s="40"/>
      <c r="B36" s="127" t="s">
        <v>31</v>
      </c>
      <c r="C36" s="127"/>
      <c r="D36" s="26">
        <f>+D211+D161+D216+D224</f>
        <v>927287856</v>
      </c>
      <c r="E36" s="26">
        <f>+E211+E161+E216+E224</f>
        <v>548790000</v>
      </c>
      <c r="F36" s="26">
        <f>+F211+F161+F216+F224</f>
        <v>378497856</v>
      </c>
    </row>
    <row r="37" spans="1:6" s="19" customFormat="1" ht="12" customHeight="1">
      <c r="A37" s="122"/>
      <c r="B37" s="122"/>
      <c r="C37" s="122"/>
      <c r="D37" s="122"/>
      <c r="E37" s="122"/>
      <c r="F37" s="122"/>
    </row>
    <row r="38" spans="1:6" s="17" customFormat="1" ht="12" customHeight="1">
      <c r="A38" s="122" t="s">
        <v>32</v>
      </c>
      <c r="B38" s="122"/>
      <c r="C38" s="122"/>
      <c r="D38" s="18">
        <f>D39+D40+D44</f>
        <v>21518564382</v>
      </c>
      <c r="E38" s="18">
        <f>E39+E40+E44</f>
        <v>13917484000</v>
      </c>
      <c r="F38" s="18">
        <f>F39+F40+F44</f>
        <v>7601080382</v>
      </c>
    </row>
    <row r="39" spans="1:6" s="19" customFormat="1" ht="12" customHeight="1">
      <c r="A39" s="40"/>
      <c r="B39" s="126" t="s">
        <v>33</v>
      </c>
      <c r="C39" s="126"/>
      <c r="D39" s="20">
        <f>D87+D97+D98+D100+D102+D103+D104+D108+D109+D112+D114+D117+D119+D123+D125+D129+D130+D134+D137+D141+D145+D149+D150</f>
        <v>15130021108</v>
      </c>
      <c r="E39" s="20">
        <f>E87+E97+E98+E100+E102+E103+E104+E108+E109+E112+E114+E117+E119+E123+E125+E129+E130+E134+E137+E141+E145+E149+E150</f>
        <v>9723681000</v>
      </c>
      <c r="F39" s="20">
        <f>F87+F97+F98+F100+F102+F103+F104+F108+F109+F112+F114+F117+F119+F123+F125+F129+F130+F134+F137+F141+F145+F149+F150</f>
        <v>5406340108</v>
      </c>
    </row>
    <row r="40" spans="1:6" s="19" customFormat="1" ht="12" customHeight="1">
      <c r="A40" s="44"/>
      <c r="B40" s="126" t="s">
        <v>34</v>
      </c>
      <c r="C40" s="126"/>
      <c r="D40" s="20">
        <f>D41+D42+D43</f>
        <v>3274697086</v>
      </c>
      <c r="E40" s="20">
        <f>E41+E42+E43</f>
        <v>2185173000</v>
      </c>
      <c r="F40" s="20">
        <f>F41+F42+F43</f>
        <v>1089524086</v>
      </c>
    </row>
    <row r="41" spans="1:6" s="19" customFormat="1" ht="12" customHeight="1">
      <c r="A41" s="44"/>
      <c r="B41" s="42"/>
      <c r="C41" s="41" t="s">
        <v>35</v>
      </c>
      <c r="D41" s="20">
        <f>D88+D92+D99+D115+D217+D121+D219+D126+D139+D143+D146</f>
        <v>1917257963</v>
      </c>
      <c r="E41" s="20">
        <f>E88+E92+E99+E115+E217+E121+E219+E126+E139+E143+E146</f>
        <v>1296600000</v>
      </c>
      <c r="F41" s="20">
        <f>F88+F92+F99+F115+F217+F121+F219+F126+F139+F143+F146</f>
        <v>620657963</v>
      </c>
    </row>
    <row r="42" spans="1:6" s="19" customFormat="1" ht="12" customHeight="1">
      <c r="A42" s="44"/>
      <c r="B42" s="42"/>
      <c r="C42" s="41" t="s">
        <v>36</v>
      </c>
      <c r="D42" s="20">
        <f>D90+D101+D110+D118+D133+D135+D144+D151</f>
        <v>1257499280</v>
      </c>
      <c r="E42" s="20">
        <f>E90+E101+E110+E118+E133+E135+E144+E151</f>
        <v>810149000</v>
      </c>
      <c r="F42" s="20">
        <f>F90+F101+F110+F118+F133+F135+F144+F151</f>
        <v>447350280</v>
      </c>
    </row>
    <row r="43" spans="1:6" s="19" customFormat="1" ht="12" customHeight="1">
      <c r="A43" s="44"/>
      <c r="B43" s="43"/>
      <c r="C43" s="43" t="s">
        <v>37</v>
      </c>
      <c r="D43" s="20">
        <f>D94+D106+D107+D147</f>
        <v>99939843</v>
      </c>
      <c r="E43" s="20">
        <f>E94+E106+E107+E147</f>
        <v>78424000</v>
      </c>
      <c r="F43" s="20">
        <f>F94+F106+F107+F147</f>
        <v>21515843</v>
      </c>
    </row>
    <row r="44" spans="1:6" s="19" customFormat="1" ht="12" customHeight="1">
      <c r="A44" s="44"/>
      <c r="B44" s="126" t="s">
        <v>38</v>
      </c>
      <c r="C44" s="126"/>
      <c r="D44" s="20">
        <f>D45+D46+D47</f>
        <v>3113846188</v>
      </c>
      <c r="E44" s="20">
        <f>E45+E46+E47</f>
        <v>2008630000</v>
      </c>
      <c r="F44" s="20">
        <f>F45+F46+F47</f>
        <v>1105216188</v>
      </c>
    </row>
    <row r="45" spans="1:6" s="19" customFormat="1" ht="12" customHeight="1">
      <c r="A45" s="44"/>
      <c r="B45" s="42"/>
      <c r="C45" s="41" t="s">
        <v>39</v>
      </c>
      <c r="D45" s="20">
        <f>+D83+D84+D96+D116+D127</f>
        <v>307824724</v>
      </c>
      <c r="E45" s="20">
        <f>+E83+E84+E96+E116+E127</f>
        <v>225486000</v>
      </c>
      <c r="F45" s="20">
        <f>+F83+F84+F96+F116+F127</f>
        <v>82338724</v>
      </c>
    </row>
    <row r="46" spans="1:6" s="19" customFormat="1" ht="12" customHeight="1">
      <c r="A46" s="44"/>
      <c r="B46" s="42"/>
      <c r="C46" s="41" t="s">
        <v>40</v>
      </c>
      <c r="D46" s="20">
        <f>D86+D89+D111+D113+D128+D132+D138+D142</f>
        <v>735528079</v>
      </c>
      <c r="E46" s="20">
        <f>E86+E89+E111+E113+E128+E132+E138+E142</f>
        <v>529377000</v>
      </c>
      <c r="F46" s="20">
        <f>F86+F89+F111+F113+F128+F132+F138+F142</f>
        <v>206151079</v>
      </c>
    </row>
    <row r="47" spans="1:6" s="19" customFormat="1" ht="12" customHeight="1">
      <c r="A47" s="44"/>
      <c r="B47" s="42"/>
      <c r="C47" s="42" t="s">
        <v>41</v>
      </c>
      <c r="D47" s="26">
        <f>D82+D91+D105+D120+D131+D136+D148</f>
        <v>2070493385</v>
      </c>
      <c r="E47" s="26">
        <f>E82+E91+E105+E120+E131+E136+E148</f>
        <v>1253767000</v>
      </c>
      <c r="F47" s="26">
        <f>F82+F91+F105+F120+F131+F136+F148</f>
        <v>816726385</v>
      </c>
    </row>
    <row r="48" spans="1:6" s="19" customFormat="1" ht="12" customHeight="1">
      <c r="A48" s="124"/>
      <c r="B48" s="124"/>
      <c r="C48" s="124"/>
      <c r="D48" s="124"/>
      <c r="E48" s="124"/>
      <c r="F48" s="124"/>
    </row>
    <row r="49" spans="1:6" s="17" customFormat="1" ht="12" customHeight="1">
      <c r="A49" s="122" t="s">
        <v>42</v>
      </c>
      <c r="B49" s="122"/>
      <c r="C49" s="122"/>
      <c r="D49" s="18">
        <f>D50+D51+D52</f>
        <v>6885703585</v>
      </c>
      <c r="E49" s="18">
        <f>E50+E51+E52</f>
        <v>4588553500</v>
      </c>
      <c r="F49" s="18">
        <f>F50+F51+F52</f>
        <v>2297150085</v>
      </c>
    </row>
    <row r="50" spans="1:6" s="19" customFormat="1" ht="12" customHeight="1">
      <c r="A50" s="44"/>
      <c r="B50" s="126" t="s">
        <v>43</v>
      </c>
      <c r="C50" s="126"/>
      <c r="D50" s="20">
        <f>D57+D64+D70+D79</f>
        <v>2213311427</v>
      </c>
      <c r="E50" s="20">
        <f>E57+E64+E70+E79</f>
        <v>1512525000</v>
      </c>
      <c r="F50" s="20">
        <f>F57+F64+F70+F79</f>
        <v>700786427</v>
      </c>
    </row>
    <row r="51" spans="1:6" s="19" customFormat="1" ht="12" customHeight="1">
      <c r="A51" s="44"/>
      <c r="B51" s="126" t="s">
        <v>44</v>
      </c>
      <c r="C51" s="126"/>
      <c r="D51" s="20">
        <f>D85+D56+D58+D93+D95+D62+D65+D66+D67+D122+D124+D68+D69+D73+D74+D75+D140+D77+D78</f>
        <v>4217662085</v>
      </c>
      <c r="E51" s="20">
        <f>E85+E56+E58+E93+E95+E62+E65+E66+E67+E122+E124+E68+E69+E73+E74+E75+E140+E77+E78</f>
        <v>2763655500</v>
      </c>
      <c r="F51" s="20">
        <f>F85+F56+F58+F93+F95+F62+F65+F66+F67+F122+F124+F68+F69+F73+F74+F75+F140+F77+F78</f>
        <v>1454006585</v>
      </c>
    </row>
    <row r="52" spans="1:6" s="19" customFormat="1" ht="12" customHeight="1">
      <c r="A52" s="44"/>
      <c r="B52" s="127" t="s">
        <v>45</v>
      </c>
      <c r="C52" s="127"/>
      <c r="D52" s="26">
        <f>D59+D60+D61+D63+D71+D72+D76</f>
        <v>454730073</v>
      </c>
      <c r="E52" s="26">
        <f>E59+E60+E61+E63+E71+E72+E76</f>
        <v>312373000</v>
      </c>
      <c r="F52" s="26">
        <f>F59+F60+F61+F63+F71+F72+F76</f>
        <v>142357073</v>
      </c>
    </row>
    <row r="53" spans="1:6" s="19" customFormat="1" ht="12" customHeight="1">
      <c r="A53" s="124"/>
      <c r="B53" s="124"/>
      <c r="C53" s="124"/>
      <c r="D53" s="124"/>
      <c r="E53" s="124"/>
      <c r="F53" s="124"/>
    </row>
    <row r="54" spans="1:6" s="19" customFormat="1" ht="12" customHeight="1">
      <c r="A54" s="122" t="s">
        <v>253</v>
      </c>
      <c r="B54" s="122"/>
      <c r="C54" s="122"/>
      <c r="D54" s="18">
        <f>D8+D19+D34+D38+D49</f>
        <v>48100828029</v>
      </c>
      <c r="E54" s="18">
        <f>E8+E19+E34+E38+E49</f>
        <v>30688377170</v>
      </c>
      <c r="F54" s="18">
        <f>F8+F19+F34+F38+F49</f>
        <v>17412450859</v>
      </c>
    </row>
    <row r="55" spans="1:6" s="19" customFormat="1" ht="12" customHeight="1">
      <c r="A55" s="125" t="s">
        <v>46</v>
      </c>
      <c r="B55" s="125"/>
      <c r="C55" s="125"/>
      <c r="D55" s="18">
        <f>SUM(D56:D79)</f>
        <v>6168624723</v>
      </c>
      <c r="E55" s="18">
        <f>SUM(E56:E79)</f>
        <v>4114099500</v>
      </c>
      <c r="F55" s="18">
        <f>SUM(F56:F79)</f>
        <v>2054525223</v>
      </c>
    </row>
    <row r="56" spans="2:6" s="19" customFormat="1" ht="12" customHeight="1">
      <c r="B56" s="46"/>
      <c r="C56" s="43" t="s">
        <v>237</v>
      </c>
      <c r="D56" s="20">
        <v>105447869</v>
      </c>
      <c r="E56" s="20">
        <v>75858000</v>
      </c>
      <c r="F56" s="20">
        <v>29589869</v>
      </c>
    </row>
    <row r="57" spans="2:6" s="19" customFormat="1" ht="12" customHeight="1">
      <c r="B57" s="46"/>
      <c r="C57" s="41" t="s">
        <v>47</v>
      </c>
      <c r="D57" s="20">
        <v>477042758</v>
      </c>
      <c r="E57" s="20">
        <v>303169000</v>
      </c>
      <c r="F57" s="20">
        <v>173873758</v>
      </c>
    </row>
    <row r="58" spans="2:6" s="19" customFormat="1" ht="12" customHeight="1">
      <c r="B58" s="46"/>
      <c r="C58" s="41" t="s">
        <v>48</v>
      </c>
      <c r="D58" s="20">
        <v>71941453</v>
      </c>
      <c r="E58" s="20">
        <v>42893000</v>
      </c>
      <c r="F58" s="20">
        <v>29048453</v>
      </c>
    </row>
    <row r="59" spans="2:6" s="19" customFormat="1" ht="12" customHeight="1">
      <c r="B59" s="46"/>
      <c r="C59" s="41" t="s">
        <v>238</v>
      </c>
      <c r="D59" s="20">
        <v>14914849</v>
      </c>
      <c r="E59" s="20">
        <v>13192000</v>
      </c>
      <c r="F59" s="20">
        <v>1722849</v>
      </c>
    </row>
    <row r="60" spans="2:6" s="19" customFormat="1" ht="12" customHeight="1">
      <c r="B60" s="46"/>
      <c r="C60" s="41" t="s">
        <v>239</v>
      </c>
      <c r="D60" s="20">
        <v>18411875</v>
      </c>
      <c r="E60" s="20">
        <v>15891000</v>
      </c>
      <c r="F60" s="20">
        <v>2520875</v>
      </c>
    </row>
    <row r="61" spans="2:6" s="19" customFormat="1" ht="12" customHeight="1">
      <c r="B61" s="47"/>
      <c r="C61" s="48" t="s">
        <v>240</v>
      </c>
      <c r="D61" s="20">
        <v>30116748</v>
      </c>
      <c r="E61" s="20">
        <v>24725000</v>
      </c>
      <c r="F61" s="20">
        <v>5391748</v>
      </c>
    </row>
    <row r="62" spans="2:6" s="19" customFormat="1" ht="12" customHeight="1">
      <c r="B62" s="46"/>
      <c r="C62" s="41" t="s">
        <v>241</v>
      </c>
      <c r="D62" s="20">
        <v>80567127</v>
      </c>
      <c r="E62" s="20">
        <v>60504000</v>
      </c>
      <c r="F62" s="20">
        <v>20063127</v>
      </c>
    </row>
    <row r="63" spans="2:6" s="19" customFormat="1" ht="12" customHeight="1">
      <c r="B63" s="46"/>
      <c r="C63" s="41" t="s">
        <v>50</v>
      </c>
      <c r="D63" s="20">
        <v>246388927</v>
      </c>
      <c r="E63" s="20">
        <v>163184000</v>
      </c>
      <c r="F63" s="20">
        <v>83204927</v>
      </c>
    </row>
    <row r="64" spans="2:6" s="19" customFormat="1" ht="12" customHeight="1">
      <c r="B64" s="46"/>
      <c r="C64" s="41" t="s">
        <v>51</v>
      </c>
      <c r="D64" s="20">
        <v>943754909</v>
      </c>
      <c r="E64" s="20">
        <v>683193000</v>
      </c>
      <c r="F64" s="20">
        <v>260561909</v>
      </c>
    </row>
    <row r="65" spans="2:6" s="19" customFormat="1" ht="12" customHeight="1">
      <c r="B65" s="46"/>
      <c r="C65" s="41" t="s">
        <v>52</v>
      </c>
      <c r="D65" s="20">
        <v>269509841</v>
      </c>
      <c r="E65" s="20">
        <v>180342000</v>
      </c>
      <c r="F65" s="20">
        <v>89167841</v>
      </c>
    </row>
    <row r="66" spans="2:6" s="19" customFormat="1" ht="12" customHeight="1">
      <c r="B66" s="46"/>
      <c r="C66" s="41" t="s">
        <v>242</v>
      </c>
      <c r="D66" s="20">
        <v>94198667</v>
      </c>
      <c r="E66" s="20">
        <v>63374000</v>
      </c>
      <c r="F66" s="20">
        <v>30824667</v>
      </c>
    </row>
    <row r="67" spans="2:6" s="19" customFormat="1" ht="12" customHeight="1">
      <c r="B67" s="46"/>
      <c r="C67" s="41" t="s">
        <v>53</v>
      </c>
      <c r="D67" s="20">
        <v>155267977</v>
      </c>
      <c r="E67" s="20">
        <v>100913000</v>
      </c>
      <c r="F67" s="20">
        <v>54354977</v>
      </c>
    </row>
    <row r="68" spans="2:6" s="19" customFormat="1" ht="12" customHeight="1">
      <c r="B68" s="46"/>
      <c r="C68" s="41" t="s">
        <v>54</v>
      </c>
      <c r="D68" s="20">
        <v>1150342078</v>
      </c>
      <c r="E68" s="20">
        <v>814750000</v>
      </c>
      <c r="F68" s="20">
        <v>335592078</v>
      </c>
    </row>
    <row r="69" spans="2:6" s="19" customFormat="1" ht="12" customHeight="1">
      <c r="B69" s="46"/>
      <c r="C69" s="41" t="s">
        <v>55</v>
      </c>
      <c r="D69" s="20">
        <v>28350641</v>
      </c>
      <c r="E69" s="20">
        <v>21713000</v>
      </c>
      <c r="F69" s="20">
        <v>6637641</v>
      </c>
    </row>
    <row r="70" spans="2:6" s="19" customFormat="1" ht="12" customHeight="1">
      <c r="B70" s="46"/>
      <c r="C70" s="41" t="s">
        <v>56</v>
      </c>
      <c r="D70" s="20">
        <v>485573170</v>
      </c>
      <c r="E70" s="20">
        <v>325714000</v>
      </c>
      <c r="F70" s="20">
        <v>159859170</v>
      </c>
    </row>
    <row r="71" spans="2:6" s="19" customFormat="1" ht="12" customHeight="1">
      <c r="B71" s="46"/>
      <c r="C71" s="41" t="s">
        <v>243</v>
      </c>
      <c r="D71" s="20">
        <v>76854441</v>
      </c>
      <c r="E71" s="20">
        <v>49201000</v>
      </c>
      <c r="F71" s="20">
        <v>27653441</v>
      </c>
    </row>
    <row r="72" spans="2:6" s="19" customFormat="1" ht="12" customHeight="1">
      <c r="B72" s="46"/>
      <c r="C72" s="41" t="s">
        <v>244</v>
      </c>
      <c r="D72" s="20">
        <v>24978143</v>
      </c>
      <c r="E72" s="20">
        <v>21802000</v>
      </c>
      <c r="F72" s="20">
        <v>3176143</v>
      </c>
    </row>
    <row r="73" spans="2:6" s="19" customFormat="1" ht="12" customHeight="1">
      <c r="B73" s="46"/>
      <c r="C73" s="41" t="s">
        <v>57</v>
      </c>
      <c r="D73" s="20">
        <v>302813393</v>
      </c>
      <c r="E73" s="20">
        <v>178718000</v>
      </c>
      <c r="F73" s="20">
        <v>124095393</v>
      </c>
    </row>
    <row r="74" spans="2:6" s="19" customFormat="1" ht="12" customHeight="1">
      <c r="B74" s="46"/>
      <c r="C74" s="41" t="s">
        <v>245</v>
      </c>
      <c r="D74" s="20">
        <v>214788265</v>
      </c>
      <c r="E74" s="20">
        <v>122597500</v>
      </c>
      <c r="F74" s="20">
        <v>92190765</v>
      </c>
    </row>
    <row r="75" spans="2:6" s="19" customFormat="1" ht="12" customHeight="1">
      <c r="B75" s="46"/>
      <c r="C75" s="41" t="s">
        <v>58</v>
      </c>
      <c r="D75" s="20">
        <v>319807209</v>
      </c>
      <c r="E75" s="20">
        <v>205875000</v>
      </c>
      <c r="F75" s="20">
        <v>113932209</v>
      </c>
    </row>
    <row r="76" spans="2:6" s="19" customFormat="1" ht="12" customHeight="1">
      <c r="B76" s="46"/>
      <c r="C76" s="41" t="s">
        <v>246</v>
      </c>
      <c r="D76" s="20">
        <v>43065090</v>
      </c>
      <c r="E76" s="20">
        <v>24378000</v>
      </c>
      <c r="F76" s="20">
        <v>18687090</v>
      </c>
    </row>
    <row r="77" spans="2:6" s="19" customFormat="1" ht="12" customHeight="1">
      <c r="B77" s="46"/>
      <c r="C77" s="41" t="s">
        <v>59</v>
      </c>
      <c r="D77" s="20">
        <v>655869819</v>
      </c>
      <c r="E77" s="20">
        <v>387800000</v>
      </c>
      <c r="F77" s="20">
        <v>268069819</v>
      </c>
    </row>
    <row r="78" spans="2:6" s="19" customFormat="1" ht="12" customHeight="1">
      <c r="B78" s="46"/>
      <c r="C78" s="41" t="s">
        <v>247</v>
      </c>
      <c r="D78" s="20">
        <v>51678884</v>
      </c>
      <c r="E78" s="20">
        <v>33864000</v>
      </c>
      <c r="F78" s="20">
        <v>17814884</v>
      </c>
    </row>
    <row r="79" spans="2:6" s="19" customFormat="1" ht="12" customHeight="1">
      <c r="B79" s="46"/>
      <c r="C79" s="46" t="s">
        <v>60</v>
      </c>
      <c r="D79" s="26">
        <v>306940590</v>
      </c>
      <c r="E79" s="26">
        <v>200449000</v>
      </c>
      <c r="F79" s="26">
        <v>106491590</v>
      </c>
    </row>
    <row r="80" spans="1:6" s="19" customFormat="1" ht="12" customHeight="1">
      <c r="A80" s="124"/>
      <c r="B80" s="124"/>
      <c r="C80" s="124"/>
      <c r="D80" s="124"/>
      <c r="E80" s="124"/>
      <c r="F80" s="124"/>
    </row>
    <row r="81" spans="1:6" s="19" customFormat="1" ht="12" customHeight="1">
      <c r="A81" s="122" t="s">
        <v>61</v>
      </c>
      <c r="B81" s="122"/>
      <c r="C81" s="122"/>
      <c r="D81" s="18">
        <f>SUM(D82:D151)</f>
        <v>22172689955</v>
      </c>
      <c r="E81" s="18">
        <f>SUM(E82:E151)</f>
        <v>14342387000</v>
      </c>
      <c r="F81" s="18">
        <f>SUM(F82:F151)</f>
        <v>7830302955</v>
      </c>
    </row>
    <row r="82" spans="2:6" s="19" customFormat="1" ht="12" customHeight="1">
      <c r="B82" s="46"/>
      <c r="C82" s="43" t="s">
        <v>62</v>
      </c>
      <c r="D82" s="20">
        <v>563884198</v>
      </c>
      <c r="E82" s="20">
        <v>343202000</v>
      </c>
      <c r="F82" s="20">
        <v>220682198</v>
      </c>
    </row>
    <row r="83" spans="2:6" s="19" customFormat="1" ht="12" customHeight="1">
      <c r="B83" s="46"/>
      <c r="C83" s="43" t="s">
        <v>63</v>
      </c>
      <c r="D83" s="20">
        <v>134892553</v>
      </c>
      <c r="E83" s="20">
        <v>101646000</v>
      </c>
      <c r="F83" s="20">
        <v>33246553</v>
      </c>
    </row>
    <row r="84" spans="2:6" s="19" customFormat="1" ht="12" customHeight="1">
      <c r="B84" s="46"/>
      <c r="C84" s="41" t="s">
        <v>64</v>
      </c>
      <c r="D84" s="20">
        <v>35432969</v>
      </c>
      <c r="E84" s="20">
        <v>25720000</v>
      </c>
      <c r="F84" s="20">
        <v>9712969</v>
      </c>
    </row>
    <row r="85" spans="2:6" s="19" customFormat="1" ht="12" customHeight="1">
      <c r="B85" s="46"/>
      <c r="C85" s="41" t="s">
        <v>65</v>
      </c>
      <c r="D85" s="20">
        <v>101833478</v>
      </c>
      <c r="E85" s="20">
        <v>76320000</v>
      </c>
      <c r="F85" s="20">
        <v>25513478</v>
      </c>
    </row>
    <row r="86" spans="2:6" s="19" customFormat="1" ht="12" customHeight="1">
      <c r="B86" s="46"/>
      <c r="C86" s="41" t="s">
        <v>66</v>
      </c>
      <c r="D86" s="20">
        <v>47041758</v>
      </c>
      <c r="E86" s="20">
        <v>36252000</v>
      </c>
      <c r="F86" s="20">
        <v>10789758</v>
      </c>
    </row>
    <row r="87" spans="2:6" s="19" customFormat="1" ht="12" customHeight="1">
      <c r="B87" s="46"/>
      <c r="C87" s="41" t="s">
        <v>254</v>
      </c>
      <c r="D87" s="20">
        <v>314813225</v>
      </c>
      <c r="E87" s="20">
        <v>194639000</v>
      </c>
      <c r="F87" s="20">
        <v>120174225</v>
      </c>
    </row>
    <row r="88" spans="2:6" s="19" customFormat="1" ht="12" customHeight="1">
      <c r="B88" s="46"/>
      <c r="C88" s="41" t="s">
        <v>67</v>
      </c>
      <c r="D88" s="20">
        <v>233555529</v>
      </c>
      <c r="E88" s="20">
        <v>146738000</v>
      </c>
      <c r="F88" s="20">
        <v>86817529</v>
      </c>
    </row>
    <row r="89" spans="2:6" s="19" customFormat="1" ht="12" customHeight="1">
      <c r="B89" s="46"/>
      <c r="C89" s="41" t="s">
        <v>68</v>
      </c>
      <c r="D89" s="20">
        <v>61476942</v>
      </c>
      <c r="E89" s="20">
        <v>49071000</v>
      </c>
      <c r="F89" s="20">
        <v>12405942</v>
      </c>
    </row>
    <row r="90" spans="2:6" s="19" customFormat="1" ht="12" customHeight="1">
      <c r="B90" s="46"/>
      <c r="C90" s="41" t="s">
        <v>255</v>
      </c>
      <c r="D90" s="20">
        <v>30622435</v>
      </c>
      <c r="E90" s="20">
        <v>23262000</v>
      </c>
      <c r="F90" s="20">
        <v>7360435</v>
      </c>
    </row>
    <row r="91" spans="2:6" s="19" customFormat="1" ht="12" customHeight="1">
      <c r="B91" s="46"/>
      <c r="C91" s="41" t="s">
        <v>69</v>
      </c>
      <c r="D91" s="20">
        <v>479867287</v>
      </c>
      <c r="E91" s="20">
        <v>302818000</v>
      </c>
      <c r="F91" s="20">
        <v>177049287</v>
      </c>
    </row>
    <row r="92" spans="2:6" s="19" customFormat="1" ht="12" customHeight="1">
      <c r="B92" s="46"/>
      <c r="C92" s="41" t="s">
        <v>70</v>
      </c>
      <c r="D92" s="20">
        <v>74915824</v>
      </c>
      <c r="E92" s="20">
        <v>46343000</v>
      </c>
      <c r="F92" s="20">
        <v>28572824</v>
      </c>
    </row>
    <row r="93" spans="2:6" s="19" customFormat="1" ht="12" customHeight="1">
      <c r="B93" s="46"/>
      <c r="C93" s="41" t="s">
        <v>71</v>
      </c>
      <c r="D93" s="20">
        <v>165789507</v>
      </c>
      <c r="E93" s="20">
        <v>104556000</v>
      </c>
      <c r="F93" s="20">
        <v>61233507</v>
      </c>
    </row>
    <row r="94" spans="2:6" s="19" customFormat="1" ht="12" customHeight="1">
      <c r="B94" s="46"/>
      <c r="C94" s="41" t="s">
        <v>72</v>
      </c>
      <c r="D94" s="20">
        <v>14626273</v>
      </c>
      <c r="E94" s="20">
        <v>10772000</v>
      </c>
      <c r="F94" s="20">
        <v>3854273</v>
      </c>
    </row>
    <row r="95" spans="2:6" s="19" customFormat="1" ht="12" customHeight="1">
      <c r="B95" s="46"/>
      <c r="C95" s="41" t="s">
        <v>73</v>
      </c>
      <c r="D95" s="20">
        <v>95856021</v>
      </c>
      <c r="E95" s="20">
        <v>69183000</v>
      </c>
      <c r="F95" s="20">
        <v>26673021</v>
      </c>
    </row>
    <row r="96" spans="2:6" s="19" customFormat="1" ht="12" customHeight="1">
      <c r="B96" s="46"/>
      <c r="C96" s="41" t="s">
        <v>74</v>
      </c>
      <c r="D96" s="20">
        <v>107292158</v>
      </c>
      <c r="E96" s="20">
        <v>73637000</v>
      </c>
      <c r="F96" s="20">
        <v>33655158</v>
      </c>
    </row>
    <row r="97" spans="2:6" s="19" customFormat="1" ht="12" customHeight="1">
      <c r="B97" s="46"/>
      <c r="C97" s="41" t="s">
        <v>75</v>
      </c>
      <c r="D97" s="20">
        <v>195064216</v>
      </c>
      <c r="E97" s="20">
        <v>121492000</v>
      </c>
      <c r="F97" s="20">
        <v>73572216</v>
      </c>
    </row>
    <row r="98" spans="2:6" s="19" customFormat="1" ht="12" customHeight="1">
      <c r="B98" s="46"/>
      <c r="C98" s="41" t="s">
        <v>76</v>
      </c>
      <c r="D98" s="20">
        <v>296713659</v>
      </c>
      <c r="E98" s="20">
        <v>158385000</v>
      </c>
      <c r="F98" s="20">
        <v>138328659</v>
      </c>
    </row>
    <row r="99" spans="2:6" s="19" customFormat="1" ht="12" customHeight="1">
      <c r="B99" s="46"/>
      <c r="C99" s="41" t="s">
        <v>77</v>
      </c>
      <c r="D99" s="20">
        <v>73714496</v>
      </c>
      <c r="E99" s="20">
        <v>54174000</v>
      </c>
      <c r="F99" s="20">
        <v>19540496</v>
      </c>
    </row>
    <row r="100" spans="2:6" s="19" customFormat="1" ht="12" customHeight="1">
      <c r="B100" s="46"/>
      <c r="C100" s="41" t="s">
        <v>78</v>
      </c>
      <c r="D100" s="20">
        <v>240991762</v>
      </c>
      <c r="E100" s="20">
        <v>147854000</v>
      </c>
      <c r="F100" s="20">
        <v>93137762</v>
      </c>
    </row>
    <row r="101" spans="2:6" s="19" customFormat="1" ht="12" customHeight="1">
      <c r="B101" s="46"/>
      <c r="C101" s="41" t="s">
        <v>79</v>
      </c>
      <c r="D101" s="20">
        <v>507389111</v>
      </c>
      <c r="E101" s="20">
        <v>336838000</v>
      </c>
      <c r="F101" s="20">
        <v>170551111</v>
      </c>
    </row>
    <row r="102" spans="2:6" s="19" customFormat="1" ht="12" customHeight="1">
      <c r="B102" s="46"/>
      <c r="C102" s="41" t="s">
        <v>256</v>
      </c>
      <c r="D102" s="20">
        <v>62373094</v>
      </c>
      <c r="E102" s="20">
        <v>39009000</v>
      </c>
      <c r="F102" s="20">
        <v>23364094</v>
      </c>
    </row>
    <row r="103" spans="2:6" s="19" customFormat="1" ht="12" customHeight="1">
      <c r="B103" s="46"/>
      <c r="C103" s="41" t="s">
        <v>80</v>
      </c>
      <c r="D103" s="20">
        <v>31020886</v>
      </c>
      <c r="E103" s="20">
        <v>17536000</v>
      </c>
      <c r="F103" s="20">
        <v>13484886</v>
      </c>
    </row>
    <row r="104" spans="2:6" s="19" customFormat="1" ht="12" customHeight="1">
      <c r="B104" s="46"/>
      <c r="C104" s="41" t="s">
        <v>81</v>
      </c>
      <c r="D104" s="20">
        <v>134695817</v>
      </c>
      <c r="E104" s="20">
        <v>85540000</v>
      </c>
      <c r="F104" s="20">
        <v>49155817</v>
      </c>
    </row>
    <row r="105" spans="2:6" s="19" customFormat="1" ht="12" customHeight="1">
      <c r="B105" s="46"/>
      <c r="C105" s="41" t="s">
        <v>82</v>
      </c>
      <c r="D105" s="20">
        <v>545059902</v>
      </c>
      <c r="E105" s="20">
        <v>324161000</v>
      </c>
      <c r="F105" s="20">
        <v>220898902</v>
      </c>
    </row>
    <row r="106" spans="2:6" s="19" customFormat="1" ht="12" customHeight="1">
      <c r="B106" s="46"/>
      <c r="C106" s="41" t="s">
        <v>83</v>
      </c>
      <c r="D106" s="20">
        <v>9124538</v>
      </c>
      <c r="E106" s="20">
        <v>6885000</v>
      </c>
      <c r="F106" s="20">
        <v>2239538</v>
      </c>
    </row>
    <row r="107" spans="2:6" s="19" customFormat="1" ht="12" customHeight="1">
      <c r="B107" s="46"/>
      <c r="C107" s="41" t="s">
        <v>84</v>
      </c>
      <c r="D107" s="20">
        <v>15346763</v>
      </c>
      <c r="E107" s="20">
        <v>11513000</v>
      </c>
      <c r="F107" s="20">
        <v>3833763</v>
      </c>
    </row>
    <row r="108" spans="2:6" s="19" customFormat="1" ht="12" customHeight="1">
      <c r="B108" s="46"/>
      <c r="C108" s="41" t="s">
        <v>85</v>
      </c>
      <c r="D108" s="20">
        <v>890153502</v>
      </c>
      <c r="E108" s="20">
        <v>476307000</v>
      </c>
      <c r="F108" s="20">
        <v>413846502</v>
      </c>
    </row>
    <row r="109" spans="2:6" s="19" customFormat="1" ht="12" customHeight="1">
      <c r="B109" s="46"/>
      <c r="C109" s="41" t="s">
        <v>86</v>
      </c>
      <c r="D109" s="20">
        <v>294479234</v>
      </c>
      <c r="E109" s="20">
        <v>154282000</v>
      </c>
      <c r="F109" s="20">
        <v>140197234</v>
      </c>
    </row>
    <row r="110" spans="2:6" s="19" customFormat="1" ht="12" customHeight="1">
      <c r="B110" s="46"/>
      <c r="C110" s="41" t="s">
        <v>257</v>
      </c>
      <c r="D110" s="20">
        <v>13410114</v>
      </c>
      <c r="E110" s="20">
        <v>10742000</v>
      </c>
      <c r="F110" s="20">
        <v>2668114</v>
      </c>
    </row>
    <row r="111" spans="2:6" s="19" customFormat="1" ht="12" customHeight="1">
      <c r="B111" s="46"/>
      <c r="C111" s="41" t="s">
        <v>87</v>
      </c>
      <c r="D111" s="20">
        <v>125379815</v>
      </c>
      <c r="E111" s="20">
        <v>96754000</v>
      </c>
      <c r="F111" s="20">
        <v>28625815</v>
      </c>
    </row>
    <row r="112" spans="2:6" s="19" customFormat="1" ht="12" customHeight="1">
      <c r="B112" s="46"/>
      <c r="C112" s="41" t="s">
        <v>88</v>
      </c>
      <c r="D112" s="20">
        <v>193318143</v>
      </c>
      <c r="E112" s="20">
        <v>107087000</v>
      </c>
      <c r="F112" s="20">
        <v>86231143</v>
      </c>
    </row>
    <row r="113" spans="2:6" s="19" customFormat="1" ht="12" customHeight="1">
      <c r="B113" s="46"/>
      <c r="C113" s="41" t="s">
        <v>89</v>
      </c>
      <c r="D113" s="20">
        <v>52473351</v>
      </c>
      <c r="E113" s="20">
        <v>41302000</v>
      </c>
      <c r="F113" s="20">
        <v>11171351</v>
      </c>
    </row>
    <row r="114" spans="2:6" s="19" customFormat="1" ht="12" customHeight="1">
      <c r="B114" s="46"/>
      <c r="C114" s="41" t="s">
        <v>90</v>
      </c>
      <c r="D114" s="20">
        <v>137854760</v>
      </c>
      <c r="E114" s="20">
        <v>103310000</v>
      </c>
      <c r="F114" s="20">
        <v>34544760</v>
      </c>
    </row>
    <row r="115" spans="2:6" s="19" customFormat="1" ht="12" customHeight="1">
      <c r="B115" s="46"/>
      <c r="C115" s="41" t="s">
        <v>91</v>
      </c>
      <c r="D115" s="20">
        <v>150407439</v>
      </c>
      <c r="E115" s="20">
        <v>96862000</v>
      </c>
      <c r="F115" s="20">
        <v>53545439</v>
      </c>
    </row>
    <row r="116" spans="2:6" s="19" customFormat="1" ht="12" customHeight="1">
      <c r="B116" s="46"/>
      <c r="C116" s="41" t="s">
        <v>258</v>
      </c>
      <c r="D116" s="20">
        <v>8848531</v>
      </c>
      <c r="E116" s="20">
        <v>7101000</v>
      </c>
      <c r="F116" s="20">
        <v>1747531</v>
      </c>
    </row>
    <row r="117" spans="2:6" s="19" customFormat="1" ht="12" customHeight="1">
      <c r="B117" s="46"/>
      <c r="C117" s="41" t="s">
        <v>92</v>
      </c>
      <c r="D117" s="20">
        <v>230003648</v>
      </c>
      <c r="E117" s="20">
        <v>150474000</v>
      </c>
      <c r="F117" s="20">
        <v>79529648</v>
      </c>
    </row>
    <row r="118" spans="2:6" s="19" customFormat="1" ht="12" customHeight="1">
      <c r="B118" s="46"/>
      <c r="C118" s="41" t="s">
        <v>259</v>
      </c>
      <c r="D118" s="20">
        <v>87157603</v>
      </c>
      <c r="E118" s="20">
        <v>52493000</v>
      </c>
      <c r="F118" s="20">
        <v>34664603</v>
      </c>
    </row>
    <row r="119" spans="2:6" s="19" customFormat="1" ht="12" customHeight="1">
      <c r="B119" s="46"/>
      <c r="C119" s="41" t="s">
        <v>93</v>
      </c>
      <c r="D119" s="20">
        <v>9169282139</v>
      </c>
      <c r="E119" s="20">
        <v>5996181000</v>
      </c>
      <c r="F119" s="20">
        <v>3173101139</v>
      </c>
    </row>
    <row r="120" spans="2:6" s="19" customFormat="1" ht="12" customHeight="1">
      <c r="B120" s="46"/>
      <c r="C120" s="41" t="s">
        <v>94</v>
      </c>
      <c r="D120" s="20">
        <v>262308127</v>
      </c>
      <c r="E120" s="20">
        <v>133808000</v>
      </c>
      <c r="F120" s="20">
        <v>128500127</v>
      </c>
    </row>
    <row r="121" spans="2:6" s="19" customFormat="1" ht="12" customHeight="1">
      <c r="B121" s="46"/>
      <c r="C121" s="41" t="s">
        <v>95</v>
      </c>
      <c r="D121" s="20">
        <v>474854142</v>
      </c>
      <c r="E121" s="20">
        <v>346266000</v>
      </c>
      <c r="F121" s="20">
        <v>128588142</v>
      </c>
    </row>
    <row r="122" spans="2:6" s="19" customFormat="1" ht="12" customHeight="1">
      <c r="B122" s="46"/>
      <c r="C122" s="41" t="s">
        <v>96</v>
      </c>
      <c r="D122" s="20">
        <v>90677026</v>
      </c>
      <c r="E122" s="20">
        <v>57493000</v>
      </c>
      <c r="F122" s="20">
        <v>33184026</v>
      </c>
    </row>
    <row r="123" spans="2:6" s="19" customFormat="1" ht="12" customHeight="1">
      <c r="B123" s="46"/>
      <c r="C123" s="41" t="s">
        <v>97</v>
      </c>
      <c r="D123" s="20">
        <v>570972154</v>
      </c>
      <c r="E123" s="20">
        <v>437085000</v>
      </c>
      <c r="F123" s="20">
        <v>133887154</v>
      </c>
    </row>
    <row r="124" spans="2:6" s="19" customFormat="1" ht="12" customHeight="1">
      <c r="B124" s="46"/>
      <c r="C124" s="41" t="s">
        <v>98</v>
      </c>
      <c r="D124" s="20">
        <v>150725899</v>
      </c>
      <c r="E124" s="20">
        <v>96969000</v>
      </c>
      <c r="F124" s="20">
        <v>53756899</v>
      </c>
    </row>
    <row r="125" spans="2:6" s="19" customFormat="1" ht="12" customHeight="1">
      <c r="B125" s="46"/>
      <c r="C125" s="41" t="s">
        <v>99</v>
      </c>
      <c r="D125" s="20">
        <v>209110833</v>
      </c>
      <c r="E125" s="20">
        <v>147684000</v>
      </c>
      <c r="F125" s="20">
        <v>61426833</v>
      </c>
    </row>
    <row r="126" spans="2:6" s="19" customFormat="1" ht="12" customHeight="1">
      <c r="B126" s="46"/>
      <c r="C126" s="41" t="s">
        <v>100</v>
      </c>
      <c r="D126" s="20">
        <v>250135586</v>
      </c>
      <c r="E126" s="20">
        <v>164747000</v>
      </c>
      <c r="F126" s="20">
        <v>85388586</v>
      </c>
    </row>
    <row r="127" spans="2:6" s="19" customFormat="1" ht="12" customHeight="1">
      <c r="B127" s="46"/>
      <c r="C127" s="41" t="s">
        <v>101</v>
      </c>
      <c r="D127" s="20">
        <v>21358513</v>
      </c>
      <c r="E127" s="20">
        <v>17382000</v>
      </c>
      <c r="F127" s="20">
        <v>3976513</v>
      </c>
    </row>
    <row r="128" spans="2:6" s="19" customFormat="1" ht="12" customHeight="1">
      <c r="B128" s="46"/>
      <c r="C128" s="41" t="s">
        <v>102</v>
      </c>
      <c r="D128" s="20">
        <v>106899333</v>
      </c>
      <c r="E128" s="20">
        <v>70303000</v>
      </c>
      <c r="F128" s="20">
        <v>36596333</v>
      </c>
    </row>
    <row r="129" spans="2:6" s="19" customFormat="1" ht="12" customHeight="1">
      <c r="B129" s="46"/>
      <c r="C129" s="41" t="s">
        <v>103</v>
      </c>
      <c r="D129" s="20">
        <v>241309903</v>
      </c>
      <c r="E129" s="20">
        <v>146517000</v>
      </c>
      <c r="F129" s="20">
        <v>94792903</v>
      </c>
    </row>
    <row r="130" spans="2:6" s="19" customFormat="1" ht="12" customHeight="1">
      <c r="B130" s="46"/>
      <c r="C130" s="41" t="s">
        <v>104</v>
      </c>
      <c r="D130" s="20">
        <v>181683661</v>
      </c>
      <c r="E130" s="20">
        <v>93133000</v>
      </c>
      <c r="F130" s="20">
        <v>88550661</v>
      </c>
    </row>
    <row r="131" spans="2:6" s="19" customFormat="1" ht="12" customHeight="1">
      <c r="B131" s="46"/>
      <c r="C131" s="41" t="s">
        <v>105</v>
      </c>
      <c r="D131" s="20">
        <v>42541583</v>
      </c>
      <c r="E131" s="20">
        <v>29418000</v>
      </c>
      <c r="F131" s="20">
        <v>13123583</v>
      </c>
    </row>
    <row r="132" spans="2:6" s="19" customFormat="1" ht="12" customHeight="1">
      <c r="B132" s="46"/>
      <c r="C132" s="41" t="s">
        <v>106</v>
      </c>
      <c r="D132" s="20">
        <v>93994931</v>
      </c>
      <c r="E132" s="20">
        <v>74220000</v>
      </c>
      <c r="F132" s="20">
        <v>19774931</v>
      </c>
    </row>
    <row r="133" spans="2:6" s="19" customFormat="1" ht="12" customHeight="1">
      <c r="B133" s="46"/>
      <c r="C133" s="41" t="s">
        <v>107</v>
      </c>
      <c r="D133" s="20">
        <v>193990007</v>
      </c>
      <c r="E133" s="20">
        <v>118032000</v>
      </c>
      <c r="F133" s="20">
        <v>75958007</v>
      </c>
    </row>
    <row r="134" spans="2:6" s="19" customFormat="1" ht="12" customHeight="1">
      <c r="B134" s="46"/>
      <c r="C134" s="41" t="s">
        <v>108</v>
      </c>
      <c r="D134" s="20">
        <v>571918900</v>
      </c>
      <c r="E134" s="20">
        <v>431496000</v>
      </c>
      <c r="F134" s="20">
        <v>140422900</v>
      </c>
    </row>
    <row r="135" spans="2:6" s="19" customFormat="1" ht="12" customHeight="1">
      <c r="B135" s="46"/>
      <c r="C135" s="41" t="s">
        <v>109</v>
      </c>
      <c r="D135" s="20">
        <v>186395240</v>
      </c>
      <c r="E135" s="20">
        <v>119704000</v>
      </c>
      <c r="F135" s="20">
        <v>66691240</v>
      </c>
    </row>
    <row r="136" spans="2:6" s="19" customFormat="1" ht="12" customHeight="1">
      <c r="B136" s="46"/>
      <c r="C136" s="41" t="s">
        <v>110</v>
      </c>
      <c r="D136" s="20">
        <v>101716698</v>
      </c>
      <c r="E136" s="20">
        <v>74908000</v>
      </c>
      <c r="F136" s="20">
        <v>26808698</v>
      </c>
    </row>
    <row r="137" spans="2:6" s="19" customFormat="1" ht="12" customHeight="1">
      <c r="B137" s="46"/>
      <c r="C137" s="41" t="s">
        <v>111</v>
      </c>
      <c r="D137" s="20">
        <v>308427272</v>
      </c>
      <c r="E137" s="20">
        <v>192289000</v>
      </c>
      <c r="F137" s="20">
        <v>116138272</v>
      </c>
    </row>
    <row r="138" spans="2:6" s="19" customFormat="1" ht="12" customHeight="1">
      <c r="B138" s="46"/>
      <c r="C138" s="41" t="s">
        <v>112</v>
      </c>
      <c r="D138" s="20">
        <v>167450243</v>
      </c>
      <c r="E138" s="20">
        <v>103148000</v>
      </c>
      <c r="F138" s="20">
        <v>64302243</v>
      </c>
    </row>
    <row r="139" spans="2:6" s="19" customFormat="1" ht="12" customHeight="1">
      <c r="B139" s="46"/>
      <c r="C139" s="41" t="s">
        <v>113</v>
      </c>
      <c r="D139" s="20">
        <v>201524329</v>
      </c>
      <c r="E139" s="20">
        <v>128406000</v>
      </c>
      <c r="F139" s="20">
        <v>73118329</v>
      </c>
    </row>
    <row r="140" spans="2:6" s="19" customFormat="1" ht="12" customHeight="1">
      <c r="B140" s="46"/>
      <c r="C140" s="41" t="s">
        <v>114</v>
      </c>
      <c r="D140" s="20">
        <v>112196931</v>
      </c>
      <c r="E140" s="20">
        <v>69933000</v>
      </c>
      <c r="F140" s="20">
        <v>42263931</v>
      </c>
    </row>
    <row r="141" spans="2:6" s="19" customFormat="1" ht="12" customHeight="1">
      <c r="B141" s="46"/>
      <c r="C141" s="41" t="s">
        <v>115</v>
      </c>
      <c r="D141" s="20">
        <v>251430102</v>
      </c>
      <c r="E141" s="20">
        <v>156791000</v>
      </c>
      <c r="F141" s="20">
        <v>94639102</v>
      </c>
    </row>
    <row r="142" spans="2:6" s="19" customFormat="1" ht="12" customHeight="1">
      <c r="B142" s="46"/>
      <c r="C142" s="41" t="s">
        <v>116</v>
      </c>
      <c r="D142" s="20">
        <v>80811706</v>
      </c>
      <c r="E142" s="20">
        <v>58327000</v>
      </c>
      <c r="F142" s="20">
        <v>22484706</v>
      </c>
    </row>
    <row r="143" spans="2:6" s="19" customFormat="1" ht="12" customHeight="1">
      <c r="B143" s="46"/>
      <c r="C143" s="41" t="s">
        <v>117</v>
      </c>
      <c r="D143" s="20">
        <v>62540266</v>
      </c>
      <c r="E143" s="20">
        <v>40987000</v>
      </c>
      <c r="F143" s="20">
        <v>21553266</v>
      </c>
    </row>
    <row r="144" spans="2:6" s="19" customFormat="1" ht="12" customHeight="1">
      <c r="B144" s="46"/>
      <c r="C144" s="41" t="s">
        <v>118</v>
      </c>
      <c r="D144" s="20">
        <v>174883772</v>
      </c>
      <c r="E144" s="20">
        <v>112044000</v>
      </c>
      <c r="F144" s="20">
        <v>62839772</v>
      </c>
    </row>
    <row r="145" spans="2:6" s="19" customFormat="1" ht="12" customHeight="1">
      <c r="B145" s="46"/>
      <c r="C145" s="41" t="s">
        <v>119</v>
      </c>
      <c r="D145" s="20">
        <v>258902361</v>
      </c>
      <c r="E145" s="20">
        <v>160978000</v>
      </c>
      <c r="F145" s="20">
        <v>97924361</v>
      </c>
    </row>
    <row r="146" spans="2:6" s="19" customFormat="1" ht="12" customHeight="1">
      <c r="B146" s="46"/>
      <c r="C146" s="41" t="s">
        <v>120</v>
      </c>
      <c r="D146" s="20">
        <v>332657063</v>
      </c>
      <c r="E146" s="20">
        <v>222526000</v>
      </c>
      <c r="F146" s="20">
        <v>110131063</v>
      </c>
    </row>
    <row r="147" spans="2:6" s="19" customFormat="1" ht="12" customHeight="1">
      <c r="B147" s="46"/>
      <c r="C147" s="41" t="s">
        <v>121</v>
      </c>
      <c r="D147" s="20">
        <v>60842269</v>
      </c>
      <c r="E147" s="20">
        <v>49254000</v>
      </c>
      <c r="F147" s="20">
        <v>11588269</v>
      </c>
    </row>
    <row r="148" spans="2:6" s="19" customFormat="1" ht="12" customHeight="1">
      <c r="B148" s="46"/>
      <c r="C148" s="41" t="s">
        <v>122</v>
      </c>
      <c r="D148" s="20">
        <v>75115590</v>
      </c>
      <c r="E148" s="20">
        <v>45452000</v>
      </c>
      <c r="F148" s="20">
        <v>29663590</v>
      </c>
    </row>
    <row r="149" spans="2:6" s="19" customFormat="1" ht="12" customHeight="1">
      <c r="B149" s="46"/>
      <c r="C149" s="41" t="s">
        <v>123</v>
      </c>
      <c r="D149" s="20">
        <v>225884661</v>
      </c>
      <c r="E149" s="20">
        <v>136975000</v>
      </c>
      <c r="F149" s="20">
        <v>88909661</v>
      </c>
    </row>
    <row r="150" spans="2:6" s="19" customFormat="1" ht="12" customHeight="1">
      <c r="B150" s="46"/>
      <c r="C150" s="41" t="s">
        <v>124</v>
      </c>
      <c r="D150" s="20">
        <v>119617176</v>
      </c>
      <c r="E150" s="20">
        <v>68637000</v>
      </c>
      <c r="F150" s="20">
        <v>50980176</v>
      </c>
    </row>
    <row r="151" spans="2:6" s="19" customFormat="1" ht="12" customHeight="1">
      <c r="B151" s="46"/>
      <c r="C151" s="45" t="s">
        <v>260</v>
      </c>
      <c r="D151" s="26">
        <v>63650998</v>
      </c>
      <c r="E151" s="26">
        <v>37034000</v>
      </c>
      <c r="F151" s="26">
        <v>26616998</v>
      </c>
    </row>
    <row r="152" spans="1:6" s="19" customFormat="1" ht="12" customHeight="1">
      <c r="A152" s="124"/>
      <c r="B152" s="124"/>
      <c r="C152" s="124"/>
      <c r="D152" s="124"/>
      <c r="E152" s="124"/>
      <c r="F152" s="124"/>
    </row>
    <row r="153" spans="1:6" s="19" customFormat="1" ht="12" customHeight="1">
      <c r="A153" s="122" t="s">
        <v>125</v>
      </c>
      <c r="B153" s="122"/>
      <c r="C153" s="122"/>
      <c r="D153" s="18">
        <f>SUM(D154:D193)</f>
        <v>10085570409</v>
      </c>
      <c r="E153" s="18">
        <f>SUM(E154:E193)</f>
        <v>5910863670</v>
      </c>
      <c r="F153" s="18">
        <f>SUM(F154:F193)</f>
        <v>4174706739</v>
      </c>
    </row>
    <row r="154" spans="2:6" s="19" customFormat="1" ht="12" customHeight="1">
      <c r="B154" s="46"/>
      <c r="C154" s="43" t="s">
        <v>126</v>
      </c>
      <c r="D154" s="20">
        <v>1457004224</v>
      </c>
      <c r="E154" s="20">
        <v>709289000</v>
      </c>
      <c r="F154" s="20">
        <v>747715224</v>
      </c>
    </row>
    <row r="155" spans="2:6" s="19" customFormat="1" ht="12" customHeight="1">
      <c r="B155" s="46"/>
      <c r="C155" s="41" t="s">
        <v>248</v>
      </c>
      <c r="D155" s="20">
        <v>18159246</v>
      </c>
      <c r="E155" s="20">
        <v>15382000</v>
      </c>
      <c r="F155" s="20">
        <v>2777246</v>
      </c>
    </row>
    <row r="156" spans="2:6" s="19" customFormat="1" ht="12" customHeight="1">
      <c r="B156" s="46"/>
      <c r="C156" s="41" t="s">
        <v>127</v>
      </c>
      <c r="D156" s="20">
        <v>27986095</v>
      </c>
      <c r="E156" s="20">
        <v>21186001</v>
      </c>
      <c r="F156" s="20">
        <v>6800094</v>
      </c>
    </row>
    <row r="157" spans="2:6" s="19" customFormat="1" ht="12" customHeight="1">
      <c r="B157" s="46"/>
      <c r="C157" s="41" t="s">
        <v>128</v>
      </c>
      <c r="D157" s="20">
        <v>140356107</v>
      </c>
      <c r="E157" s="20">
        <v>78625000</v>
      </c>
      <c r="F157" s="20">
        <v>61731107</v>
      </c>
    </row>
    <row r="158" spans="2:6" s="19" customFormat="1" ht="12" customHeight="1">
      <c r="B158" s="46"/>
      <c r="C158" s="41" t="s">
        <v>129</v>
      </c>
      <c r="D158" s="20">
        <v>538376862</v>
      </c>
      <c r="E158" s="20">
        <v>323401001</v>
      </c>
      <c r="F158" s="20">
        <v>214975861</v>
      </c>
    </row>
    <row r="159" spans="2:6" s="19" customFormat="1" ht="12" customHeight="1">
      <c r="B159" s="46"/>
      <c r="C159" s="41" t="s">
        <v>130</v>
      </c>
      <c r="D159" s="20">
        <v>51154822</v>
      </c>
      <c r="E159" s="20">
        <v>32066000</v>
      </c>
      <c r="F159" s="20">
        <v>19088822</v>
      </c>
    </row>
    <row r="160" spans="2:6" s="19" customFormat="1" ht="12" customHeight="1">
      <c r="B160" s="46"/>
      <c r="C160" s="41" t="s">
        <v>131</v>
      </c>
      <c r="D160" s="20">
        <v>78419174</v>
      </c>
      <c r="E160" s="20">
        <v>46249000</v>
      </c>
      <c r="F160" s="20">
        <v>32170174</v>
      </c>
    </row>
    <row r="161" spans="2:6" s="19" customFormat="1" ht="12" customHeight="1">
      <c r="B161" s="46"/>
      <c r="C161" s="41" t="s">
        <v>133</v>
      </c>
      <c r="D161" s="20">
        <v>142506958</v>
      </c>
      <c r="E161" s="20">
        <v>77018000</v>
      </c>
      <c r="F161" s="20">
        <v>65488958</v>
      </c>
    </row>
    <row r="162" spans="2:6" s="19" customFormat="1" ht="12" customHeight="1">
      <c r="B162" s="46"/>
      <c r="C162" s="41" t="s">
        <v>134</v>
      </c>
      <c r="D162" s="20">
        <v>5064011</v>
      </c>
      <c r="E162" s="20">
        <v>3425000</v>
      </c>
      <c r="F162" s="20">
        <v>1639011</v>
      </c>
    </row>
    <row r="163" spans="2:6" s="19" customFormat="1" ht="12" customHeight="1">
      <c r="B163" s="46"/>
      <c r="C163" s="41" t="s">
        <v>261</v>
      </c>
      <c r="D163" s="20">
        <v>163514695</v>
      </c>
      <c r="E163" s="20">
        <v>101787000</v>
      </c>
      <c r="F163" s="20">
        <v>61727695</v>
      </c>
    </row>
    <row r="164" spans="2:6" s="19" customFormat="1" ht="12" customHeight="1">
      <c r="B164" s="46"/>
      <c r="C164" s="41" t="s">
        <v>136</v>
      </c>
      <c r="D164" s="20">
        <v>18037254</v>
      </c>
      <c r="E164" s="20">
        <v>13277000</v>
      </c>
      <c r="F164" s="20">
        <v>4760254</v>
      </c>
    </row>
    <row r="165" spans="2:6" s="19" customFormat="1" ht="12" customHeight="1">
      <c r="B165" s="46"/>
      <c r="C165" s="41" t="s">
        <v>137</v>
      </c>
      <c r="D165" s="20">
        <v>95065485</v>
      </c>
      <c r="E165" s="20">
        <v>58376000</v>
      </c>
      <c r="F165" s="20">
        <v>36689485</v>
      </c>
    </row>
    <row r="166" spans="2:6" s="19" customFormat="1" ht="12" customHeight="1">
      <c r="B166" s="46"/>
      <c r="C166" s="41" t="s">
        <v>262</v>
      </c>
      <c r="D166" s="20">
        <v>162103573</v>
      </c>
      <c r="E166" s="20">
        <v>96179667</v>
      </c>
      <c r="F166" s="20">
        <v>65923906</v>
      </c>
    </row>
    <row r="167" spans="2:6" s="19" customFormat="1" ht="12" customHeight="1">
      <c r="B167" s="46"/>
      <c r="C167" s="41" t="s">
        <v>138</v>
      </c>
      <c r="D167" s="20">
        <v>526011198</v>
      </c>
      <c r="E167" s="20">
        <v>293656001</v>
      </c>
      <c r="F167" s="20">
        <v>232355197</v>
      </c>
    </row>
    <row r="168" spans="2:6" s="19" customFormat="1" ht="12" customHeight="1">
      <c r="B168" s="46"/>
      <c r="C168" s="41" t="s">
        <v>139</v>
      </c>
      <c r="D168" s="20">
        <v>6909724</v>
      </c>
      <c r="E168" s="20">
        <v>4989000</v>
      </c>
      <c r="F168" s="20">
        <v>1920724</v>
      </c>
    </row>
    <row r="169" spans="2:6" s="19" customFormat="1" ht="12" customHeight="1">
      <c r="B169" s="46"/>
      <c r="C169" s="41" t="s">
        <v>140</v>
      </c>
      <c r="D169" s="20">
        <v>13069947</v>
      </c>
      <c r="E169" s="20">
        <v>11134000</v>
      </c>
      <c r="F169" s="20">
        <v>1935947</v>
      </c>
    </row>
    <row r="170" spans="2:6" s="19" customFormat="1" ht="12" customHeight="1">
      <c r="B170" s="46"/>
      <c r="C170" s="41" t="s">
        <v>249</v>
      </c>
      <c r="D170" s="20">
        <v>116804734</v>
      </c>
      <c r="E170" s="20">
        <v>91270000</v>
      </c>
      <c r="F170" s="20">
        <v>25534734</v>
      </c>
    </row>
    <row r="171" spans="2:6" s="19" customFormat="1" ht="12" customHeight="1">
      <c r="B171" s="46"/>
      <c r="C171" s="41" t="s">
        <v>141</v>
      </c>
      <c r="D171" s="20">
        <v>44814635</v>
      </c>
      <c r="E171" s="20">
        <v>32834000</v>
      </c>
      <c r="F171" s="20">
        <v>11980635</v>
      </c>
    </row>
    <row r="172" spans="2:6" s="19" customFormat="1" ht="12" customHeight="1">
      <c r="B172" s="46"/>
      <c r="C172" s="41" t="s">
        <v>142</v>
      </c>
      <c r="D172" s="20">
        <v>172631587</v>
      </c>
      <c r="E172" s="20">
        <v>117187001</v>
      </c>
      <c r="F172" s="20">
        <v>55444586</v>
      </c>
    </row>
    <row r="173" spans="2:6" s="19" customFormat="1" ht="12" customHeight="1">
      <c r="B173" s="46"/>
      <c r="C173" s="41" t="s">
        <v>143</v>
      </c>
      <c r="D173" s="20">
        <v>1966647844</v>
      </c>
      <c r="E173" s="20">
        <v>1167212000</v>
      </c>
      <c r="F173" s="20">
        <v>799435844</v>
      </c>
    </row>
    <row r="174" spans="2:6" s="19" customFormat="1" ht="12" customHeight="1">
      <c r="B174" s="46"/>
      <c r="C174" s="41" t="s">
        <v>144</v>
      </c>
      <c r="D174" s="20">
        <v>803631105</v>
      </c>
      <c r="E174" s="20">
        <v>467475000</v>
      </c>
      <c r="F174" s="20">
        <v>336156105</v>
      </c>
    </row>
    <row r="175" spans="2:6" s="19" customFormat="1" ht="12" customHeight="1">
      <c r="B175" s="46"/>
      <c r="C175" s="41" t="s">
        <v>145</v>
      </c>
      <c r="D175" s="20">
        <v>265645992</v>
      </c>
      <c r="E175" s="20">
        <v>174550999</v>
      </c>
      <c r="F175" s="20">
        <v>91094993</v>
      </c>
    </row>
    <row r="176" spans="2:6" s="19" customFormat="1" ht="12" customHeight="1">
      <c r="B176" s="46"/>
      <c r="C176" s="41" t="s">
        <v>146</v>
      </c>
      <c r="D176" s="20">
        <v>33828014</v>
      </c>
      <c r="E176" s="20">
        <v>26832000</v>
      </c>
      <c r="F176" s="20">
        <v>6996014</v>
      </c>
    </row>
    <row r="177" spans="2:6" s="19" customFormat="1" ht="12" customHeight="1">
      <c r="B177" s="46"/>
      <c r="C177" s="41" t="s">
        <v>147</v>
      </c>
      <c r="D177" s="20">
        <v>1052240173</v>
      </c>
      <c r="E177" s="20">
        <v>610801001</v>
      </c>
      <c r="F177" s="20">
        <v>441439172</v>
      </c>
    </row>
    <row r="178" spans="2:6" s="19" customFormat="1" ht="12" customHeight="1">
      <c r="B178" s="46"/>
      <c r="C178" s="41" t="s">
        <v>148</v>
      </c>
      <c r="D178" s="20">
        <v>8354996</v>
      </c>
      <c r="E178" s="20">
        <v>5676000</v>
      </c>
      <c r="F178" s="20">
        <v>2678996</v>
      </c>
    </row>
    <row r="179" spans="2:6" s="19" customFormat="1" ht="12" customHeight="1">
      <c r="B179" s="46"/>
      <c r="C179" s="41" t="s">
        <v>149</v>
      </c>
      <c r="D179" s="20">
        <v>484494998</v>
      </c>
      <c r="E179" s="20">
        <v>324540812</v>
      </c>
      <c r="F179" s="20">
        <v>159954186</v>
      </c>
    </row>
    <row r="180" spans="2:6" s="19" customFormat="1" ht="12" customHeight="1">
      <c r="B180" s="46"/>
      <c r="C180" s="41" t="s">
        <v>150</v>
      </c>
      <c r="D180" s="20">
        <v>37446018</v>
      </c>
      <c r="E180" s="20">
        <v>29861000</v>
      </c>
      <c r="F180" s="20">
        <v>7585018</v>
      </c>
    </row>
    <row r="181" spans="2:6" s="19" customFormat="1" ht="12" customHeight="1">
      <c r="B181" s="46"/>
      <c r="C181" s="41" t="s">
        <v>151</v>
      </c>
      <c r="D181" s="20">
        <v>241789928</v>
      </c>
      <c r="E181" s="20">
        <v>137505187</v>
      </c>
      <c r="F181" s="20">
        <v>104284741</v>
      </c>
    </row>
    <row r="182" spans="2:6" s="19" customFormat="1" ht="12" customHeight="1">
      <c r="B182" s="46"/>
      <c r="C182" s="41" t="s">
        <v>250</v>
      </c>
      <c r="D182" s="20">
        <v>12683409</v>
      </c>
      <c r="E182" s="20">
        <v>11406000</v>
      </c>
      <c r="F182" s="20">
        <v>1277409</v>
      </c>
    </row>
    <row r="183" spans="2:6" s="19" customFormat="1" ht="12" customHeight="1">
      <c r="B183" s="46"/>
      <c r="C183" s="41" t="s">
        <v>152</v>
      </c>
      <c r="D183" s="20">
        <v>78477280</v>
      </c>
      <c r="E183" s="20">
        <v>47986000</v>
      </c>
      <c r="F183" s="20">
        <v>30491280</v>
      </c>
    </row>
    <row r="184" spans="2:6" s="19" customFormat="1" ht="12" customHeight="1">
      <c r="B184" s="46"/>
      <c r="C184" s="41" t="s">
        <v>153</v>
      </c>
      <c r="D184" s="20">
        <v>260488530</v>
      </c>
      <c r="E184" s="20">
        <v>142498000</v>
      </c>
      <c r="F184" s="20">
        <v>117990530</v>
      </c>
    </row>
    <row r="185" spans="2:6" s="19" customFormat="1" ht="12" customHeight="1">
      <c r="B185" s="46"/>
      <c r="C185" s="41" t="s">
        <v>154</v>
      </c>
      <c r="D185" s="20">
        <v>190208926</v>
      </c>
      <c r="E185" s="20">
        <v>127097000</v>
      </c>
      <c r="F185" s="20">
        <v>63111926</v>
      </c>
    </row>
    <row r="186" spans="2:6" s="19" customFormat="1" ht="12" customHeight="1">
      <c r="B186" s="46"/>
      <c r="C186" s="41" t="s">
        <v>155</v>
      </c>
      <c r="D186" s="20">
        <v>39783450</v>
      </c>
      <c r="E186" s="20">
        <v>23441000</v>
      </c>
      <c r="F186" s="20">
        <v>16342450</v>
      </c>
    </row>
    <row r="187" spans="2:6" s="19" customFormat="1" ht="12" customHeight="1">
      <c r="B187" s="46"/>
      <c r="C187" s="41" t="s">
        <v>156</v>
      </c>
      <c r="D187" s="20">
        <v>15776125</v>
      </c>
      <c r="E187" s="20">
        <v>13429000</v>
      </c>
      <c r="F187" s="20">
        <v>2347125</v>
      </c>
    </row>
    <row r="188" spans="2:6" s="19" customFormat="1" ht="12" customHeight="1">
      <c r="B188" s="46"/>
      <c r="C188" s="41" t="s">
        <v>157</v>
      </c>
      <c r="D188" s="20">
        <v>109189569</v>
      </c>
      <c r="E188" s="20">
        <v>58967000</v>
      </c>
      <c r="F188" s="20">
        <v>50222569</v>
      </c>
    </row>
    <row r="189" spans="2:6" s="19" customFormat="1" ht="12" customHeight="1">
      <c r="B189" s="46"/>
      <c r="C189" s="41" t="s">
        <v>158</v>
      </c>
      <c r="D189" s="20">
        <v>381304467</v>
      </c>
      <c r="E189" s="20">
        <v>217265001</v>
      </c>
      <c r="F189" s="20">
        <v>164039466</v>
      </c>
    </row>
    <row r="190" spans="2:6" s="19" customFormat="1" ht="12" customHeight="1">
      <c r="B190" s="46"/>
      <c r="C190" s="41" t="s">
        <v>159</v>
      </c>
      <c r="D190" s="20">
        <v>11481045</v>
      </c>
      <c r="E190" s="20">
        <v>7632000</v>
      </c>
      <c r="F190" s="20">
        <v>3849045</v>
      </c>
    </row>
    <row r="191" spans="2:6" s="19" customFormat="1" ht="12" customHeight="1">
      <c r="B191" s="46"/>
      <c r="C191" s="41" t="s">
        <v>160</v>
      </c>
      <c r="D191" s="20">
        <v>132821276</v>
      </c>
      <c r="E191" s="20">
        <v>71916999</v>
      </c>
      <c r="F191" s="20">
        <v>60904277</v>
      </c>
    </row>
    <row r="192" spans="2:6" s="19" customFormat="1" ht="12" customHeight="1">
      <c r="B192" s="46"/>
      <c r="C192" s="41" t="s">
        <v>161</v>
      </c>
      <c r="D192" s="20">
        <v>142772077</v>
      </c>
      <c r="E192" s="20">
        <v>85778000</v>
      </c>
      <c r="F192" s="20">
        <v>56994077</v>
      </c>
    </row>
    <row r="193" spans="2:6" s="19" customFormat="1" ht="12" customHeight="1">
      <c r="B193" s="46"/>
      <c r="C193" s="46" t="s">
        <v>162</v>
      </c>
      <c r="D193" s="26">
        <v>38514856</v>
      </c>
      <c r="E193" s="26">
        <v>31663000</v>
      </c>
      <c r="F193" s="26">
        <v>6851856</v>
      </c>
    </row>
    <row r="194" spans="1:6" s="19" customFormat="1" ht="12" customHeight="1">
      <c r="A194" s="124"/>
      <c r="B194" s="124"/>
      <c r="C194" s="124"/>
      <c r="D194" s="124"/>
      <c r="E194" s="124"/>
      <c r="F194" s="124"/>
    </row>
    <row r="195" spans="1:6" s="19" customFormat="1" ht="12" customHeight="1">
      <c r="A195" s="122" t="s">
        <v>163</v>
      </c>
      <c r="B195" s="122"/>
      <c r="C195" s="122"/>
      <c r="D195" s="18">
        <f>SUM(D196:D206)</f>
        <v>669640773</v>
      </c>
      <c r="E195" s="18">
        <f>SUM(E196:E206)</f>
        <v>470155000</v>
      </c>
      <c r="F195" s="18">
        <f>SUM(F196:F206)</f>
        <v>199485773</v>
      </c>
    </row>
    <row r="196" spans="2:6" s="19" customFormat="1" ht="12" customHeight="1">
      <c r="B196" s="46"/>
      <c r="C196" s="43" t="s">
        <v>263</v>
      </c>
      <c r="D196" s="20">
        <v>71115108</v>
      </c>
      <c r="E196" s="20">
        <v>40062000</v>
      </c>
      <c r="F196" s="20">
        <v>31053108</v>
      </c>
    </row>
    <row r="197" spans="2:6" s="19" customFormat="1" ht="12" customHeight="1">
      <c r="B197" s="46"/>
      <c r="C197" s="41" t="s">
        <v>264</v>
      </c>
      <c r="D197" s="20">
        <v>28537687</v>
      </c>
      <c r="E197" s="20">
        <v>23075000</v>
      </c>
      <c r="F197" s="20">
        <v>5462687</v>
      </c>
    </row>
    <row r="198" spans="2:6" s="19" customFormat="1" ht="12" customHeight="1">
      <c r="B198" s="46"/>
      <c r="C198" s="41" t="s">
        <v>165</v>
      </c>
      <c r="D198" s="20">
        <v>15037599</v>
      </c>
      <c r="E198" s="20">
        <v>12768000</v>
      </c>
      <c r="F198" s="20">
        <v>2269599</v>
      </c>
    </row>
    <row r="199" spans="2:6" s="19" customFormat="1" ht="12" customHeight="1">
      <c r="B199" s="46"/>
      <c r="C199" s="41" t="s">
        <v>166</v>
      </c>
      <c r="D199" s="20">
        <v>16715338</v>
      </c>
      <c r="E199" s="20">
        <v>12179000</v>
      </c>
      <c r="F199" s="20">
        <v>4536338</v>
      </c>
    </row>
    <row r="200" spans="2:6" s="19" customFormat="1" ht="12" customHeight="1">
      <c r="B200" s="46"/>
      <c r="C200" s="41" t="s">
        <v>265</v>
      </c>
      <c r="D200" s="20">
        <v>39022364</v>
      </c>
      <c r="E200" s="20">
        <v>32682000</v>
      </c>
      <c r="F200" s="20">
        <v>6340364</v>
      </c>
    </row>
    <row r="201" spans="2:6" s="19" customFormat="1" ht="12" customHeight="1">
      <c r="B201" s="46"/>
      <c r="C201" s="41" t="s">
        <v>167</v>
      </c>
      <c r="D201" s="20">
        <v>8686327</v>
      </c>
      <c r="E201" s="20">
        <v>7529000</v>
      </c>
      <c r="F201" s="20">
        <v>1157327</v>
      </c>
    </row>
    <row r="202" spans="2:6" s="19" customFormat="1" ht="12" customHeight="1">
      <c r="B202" s="46"/>
      <c r="C202" s="41" t="s">
        <v>168</v>
      </c>
      <c r="D202" s="20">
        <v>60472683</v>
      </c>
      <c r="E202" s="20">
        <v>46357000</v>
      </c>
      <c r="F202" s="20">
        <v>14115683</v>
      </c>
    </row>
    <row r="203" spans="2:6" s="19" customFormat="1" ht="12" customHeight="1">
      <c r="B203" s="46"/>
      <c r="C203" s="41" t="s">
        <v>266</v>
      </c>
      <c r="D203" s="20">
        <v>84410448</v>
      </c>
      <c r="E203" s="20">
        <v>51424000</v>
      </c>
      <c r="F203" s="20">
        <v>32986448</v>
      </c>
    </row>
    <row r="204" spans="2:6" s="19" customFormat="1" ht="12" customHeight="1">
      <c r="B204" s="46"/>
      <c r="C204" s="41" t="s">
        <v>169</v>
      </c>
      <c r="D204" s="20">
        <v>65119865</v>
      </c>
      <c r="E204" s="20">
        <v>51336000</v>
      </c>
      <c r="F204" s="20">
        <v>13783865</v>
      </c>
    </row>
    <row r="205" spans="2:6" s="19" customFormat="1" ht="12" customHeight="1">
      <c r="B205" s="46"/>
      <c r="C205" s="41" t="s">
        <v>170</v>
      </c>
      <c r="D205" s="20">
        <v>6825168</v>
      </c>
      <c r="E205" s="20">
        <v>6045000</v>
      </c>
      <c r="F205" s="20">
        <v>780168</v>
      </c>
    </row>
    <row r="206" spans="2:6" s="19" customFormat="1" ht="12" customHeight="1">
      <c r="B206" s="46"/>
      <c r="C206" s="46" t="s">
        <v>171</v>
      </c>
      <c r="D206" s="26">
        <v>273698186</v>
      </c>
      <c r="E206" s="26">
        <v>186698000</v>
      </c>
      <c r="F206" s="26">
        <v>87000186</v>
      </c>
    </row>
    <row r="207" spans="1:6" s="19" customFormat="1" ht="12" customHeight="1">
      <c r="A207" s="124"/>
      <c r="B207" s="124"/>
      <c r="C207" s="124"/>
      <c r="D207" s="124"/>
      <c r="E207" s="124"/>
      <c r="F207" s="124"/>
    </row>
    <row r="208" spans="1:6" s="19" customFormat="1" ht="12" customHeight="1">
      <c r="A208" s="122" t="s">
        <v>172</v>
      </c>
      <c r="B208" s="122"/>
      <c r="C208" s="122"/>
      <c r="D208" s="18">
        <f>SUM(D209:D226)</f>
        <v>5811473350</v>
      </c>
      <c r="E208" s="18">
        <f>SUM(E209:E226)</f>
        <v>3677535000</v>
      </c>
      <c r="F208" s="18">
        <f>SUM(F209:F226)</f>
        <v>2133938350</v>
      </c>
    </row>
    <row r="209" spans="2:6" s="19" customFormat="1" ht="12" customHeight="1">
      <c r="B209" s="46"/>
      <c r="C209" s="43" t="s">
        <v>173</v>
      </c>
      <c r="D209" s="20">
        <v>484282828</v>
      </c>
      <c r="E209" s="20">
        <v>272926000</v>
      </c>
      <c r="F209" s="20">
        <v>211356828</v>
      </c>
    </row>
    <row r="210" spans="2:6" s="19" customFormat="1" ht="12" customHeight="1">
      <c r="B210" s="46"/>
      <c r="C210" s="41" t="s">
        <v>174</v>
      </c>
      <c r="D210" s="20">
        <v>2218908439</v>
      </c>
      <c r="E210" s="20">
        <v>1436254000</v>
      </c>
      <c r="F210" s="20">
        <v>782654439</v>
      </c>
    </row>
    <row r="211" spans="2:6" s="19" customFormat="1" ht="12" customHeight="1">
      <c r="B211" s="46"/>
      <c r="C211" s="41" t="s">
        <v>175</v>
      </c>
      <c r="D211" s="20">
        <v>303203557</v>
      </c>
      <c r="E211" s="20">
        <v>163074000</v>
      </c>
      <c r="F211" s="20">
        <v>140129557</v>
      </c>
    </row>
    <row r="212" spans="2:6" s="19" customFormat="1" ht="12" customHeight="1">
      <c r="B212" s="46"/>
      <c r="C212" s="41" t="s">
        <v>176</v>
      </c>
      <c r="D212" s="20">
        <v>315079726</v>
      </c>
      <c r="E212" s="20">
        <v>200095000</v>
      </c>
      <c r="F212" s="20">
        <v>114984726</v>
      </c>
    </row>
    <row r="213" spans="2:6" s="19" customFormat="1" ht="12" customHeight="1">
      <c r="B213" s="46"/>
      <c r="C213" s="41" t="s">
        <v>177</v>
      </c>
      <c r="D213" s="20">
        <v>909560757</v>
      </c>
      <c r="E213" s="20">
        <v>578079000</v>
      </c>
      <c r="F213" s="20">
        <v>331481757</v>
      </c>
    </row>
    <row r="214" spans="2:6" s="19" customFormat="1" ht="12" customHeight="1">
      <c r="B214" s="46"/>
      <c r="C214" s="41" t="s">
        <v>178</v>
      </c>
      <c r="D214" s="20">
        <v>58123369</v>
      </c>
      <c r="E214" s="20">
        <v>35215000</v>
      </c>
      <c r="F214" s="20">
        <v>22908369</v>
      </c>
    </row>
    <row r="215" spans="2:6" s="19" customFormat="1" ht="12" customHeight="1">
      <c r="B215" s="46"/>
      <c r="C215" s="41" t="s">
        <v>179</v>
      </c>
      <c r="D215" s="20">
        <v>75630031</v>
      </c>
      <c r="E215" s="20">
        <v>53464000</v>
      </c>
      <c r="F215" s="20">
        <v>22166031</v>
      </c>
    </row>
    <row r="216" spans="2:6" s="19" customFormat="1" ht="12" customHeight="1">
      <c r="B216" s="46"/>
      <c r="C216" s="41" t="s">
        <v>180</v>
      </c>
      <c r="D216" s="20">
        <v>107299201</v>
      </c>
      <c r="E216" s="20">
        <v>65867000</v>
      </c>
      <c r="F216" s="20">
        <v>41432201</v>
      </c>
    </row>
    <row r="217" spans="2:6" s="19" customFormat="1" ht="12" customHeight="1">
      <c r="B217" s="46"/>
      <c r="C217" s="41" t="s">
        <v>181</v>
      </c>
      <c r="D217" s="20">
        <v>31235356</v>
      </c>
      <c r="E217" s="20">
        <v>23742000</v>
      </c>
      <c r="F217" s="20">
        <v>7493356</v>
      </c>
    </row>
    <row r="218" spans="2:6" s="19" customFormat="1" ht="12" customHeight="1">
      <c r="B218" s="46"/>
      <c r="C218" s="41" t="s">
        <v>182</v>
      </c>
      <c r="D218" s="20">
        <v>158202649</v>
      </c>
      <c r="E218" s="20">
        <v>91668000</v>
      </c>
      <c r="F218" s="20">
        <v>66534649</v>
      </c>
    </row>
    <row r="219" spans="2:6" s="19" customFormat="1" ht="12" customHeight="1">
      <c r="B219" s="46"/>
      <c r="C219" s="41" t="s">
        <v>183</v>
      </c>
      <c r="D219" s="20">
        <v>31717933</v>
      </c>
      <c r="E219" s="20">
        <v>25809000</v>
      </c>
      <c r="F219" s="20">
        <v>5908933</v>
      </c>
    </row>
    <row r="220" spans="2:6" s="19" customFormat="1" ht="12" customHeight="1">
      <c r="B220" s="46"/>
      <c r="C220" s="41" t="s">
        <v>184</v>
      </c>
      <c r="D220" s="20">
        <v>11460514</v>
      </c>
      <c r="E220" s="20">
        <v>7628000</v>
      </c>
      <c r="F220" s="20">
        <v>3832514</v>
      </c>
    </row>
    <row r="221" spans="2:6" s="19" customFormat="1" ht="12" customHeight="1">
      <c r="B221" s="46"/>
      <c r="C221" s="41" t="s">
        <v>185</v>
      </c>
      <c r="D221" s="20">
        <v>243604851</v>
      </c>
      <c r="E221" s="20">
        <v>167208000</v>
      </c>
      <c r="F221" s="20">
        <v>76396851</v>
      </c>
    </row>
    <row r="222" spans="2:6" s="19" customFormat="1" ht="12" customHeight="1">
      <c r="B222" s="46"/>
      <c r="C222" s="41" t="s">
        <v>186</v>
      </c>
      <c r="D222" s="20">
        <v>70306645</v>
      </c>
      <c r="E222" s="20">
        <v>48252000</v>
      </c>
      <c r="F222" s="20">
        <v>22054645</v>
      </c>
    </row>
    <row r="223" spans="2:6" s="19" customFormat="1" ht="12" customHeight="1">
      <c r="B223" s="46"/>
      <c r="C223" s="41" t="s">
        <v>187</v>
      </c>
      <c r="D223" s="20">
        <v>76683232</v>
      </c>
      <c r="E223" s="20">
        <v>48370000</v>
      </c>
      <c r="F223" s="20">
        <v>28313232</v>
      </c>
    </row>
    <row r="224" spans="2:6" s="19" customFormat="1" ht="12" customHeight="1">
      <c r="B224" s="46"/>
      <c r="C224" s="41" t="s">
        <v>188</v>
      </c>
      <c r="D224" s="20">
        <v>374278140</v>
      </c>
      <c r="E224" s="20">
        <v>242831000</v>
      </c>
      <c r="F224" s="20">
        <v>131447140</v>
      </c>
    </row>
    <row r="225" spans="2:6" s="19" customFormat="1" ht="12" customHeight="1">
      <c r="B225" s="46"/>
      <c r="C225" s="41" t="s">
        <v>189</v>
      </c>
      <c r="D225" s="20">
        <v>38572349</v>
      </c>
      <c r="E225" s="20">
        <v>29845000</v>
      </c>
      <c r="F225" s="20">
        <v>8727349</v>
      </c>
    </row>
    <row r="226" spans="2:6" s="19" customFormat="1" ht="12" customHeight="1">
      <c r="B226" s="46"/>
      <c r="C226" s="46" t="s">
        <v>190</v>
      </c>
      <c r="D226" s="26">
        <v>303323773</v>
      </c>
      <c r="E226" s="26">
        <v>187208000</v>
      </c>
      <c r="F226" s="26">
        <v>116115773</v>
      </c>
    </row>
    <row r="227" spans="1:6" s="19" customFormat="1" ht="12" customHeight="1">
      <c r="A227" s="124"/>
      <c r="B227" s="124"/>
      <c r="C227" s="124"/>
      <c r="D227" s="124"/>
      <c r="E227" s="124"/>
      <c r="F227" s="124"/>
    </row>
    <row r="228" spans="1:6" s="19" customFormat="1" ht="12" customHeight="1">
      <c r="A228" s="122" t="s">
        <v>191</v>
      </c>
      <c r="B228" s="122"/>
      <c r="C228" s="122"/>
      <c r="D228" s="18">
        <f>SUM(D229:D234)</f>
        <v>1282095177</v>
      </c>
      <c r="E228" s="18">
        <f>SUM(E229:E234)</f>
        <v>785939000</v>
      </c>
      <c r="F228" s="18">
        <f>SUM(F229:F234)</f>
        <v>496156177</v>
      </c>
    </row>
    <row r="229" spans="2:6" s="19" customFormat="1" ht="12" customHeight="1">
      <c r="B229" s="46"/>
      <c r="C229" s="43" t="s">
        <v>192</v>
      </c>
      <c r="D229" s="20">
        <v>661025455</v>
      </c>
      <c r="E229" s="20">
        <v>408504000</v>
      </c>
      <c r="F229" s="20">
        <v>252521455</v>
      </c>
    </row>
    <row r="230" spans="2:6" s="19" customFormat="1" ht="12" customHeight="1">
      <c r="B230" s="46"/>
      <c r="C230" s="41" t="s">
        <v>193</v>
      </c>
      <c r="D230" s="20">
        <v>286080950</v>
      </c>
      <c r="E230" s="20">
        <v>164847000</v>
      </c>
      <c r="F230" s="20">
        <v>121233950</v>
      </c>
    </row>
    <row r="231" spans="2:6" s="19" customFormat="1" ht="12" customHeight="1">
      <c r="B231" s="46"/>
      <c r="C231" s="41" t="s">
        <v>194</v>
      </c>
      <c r="D231" s="20">
        <v>51494586</v>
      </c>
      <c r="E231" s="20">
        <v>32872000</v>
      </c>
      <c r="F231" s="20">
        <v>18622586</v>
      </c>
    </row>
    <row r="232" spans="2:6" s="19" customFormat="1" ht="12" customHeight="1">
      <c r="B232" s="46"/>
      <c r="C232" s="41" t="s">
        <v>195</v>
      </c>
      <c r="D232" s="20">
        <v>53158839</v>
      </c>
      <c r="E232" s="20">
        <v>36372000</v>
      </c>
      <c r="F232" s="20">
        <v>16786839</v>
      </c>
    </row>
    <row r="233" spans="2:6" s="19" customFormat="1" ht="12" customHeight="1">
      <c r="B233" s="46"/>
      <c r="C233" s="41" t="s">
        <v>196</v>
      </c>
      <c r="D233" s="20">
        <v>148466593</v>
      </c>
      <c r="E233" s="20">
        <v>92074000</v>
      </c>
      <c r="F233" s="20">
        <v>56392593</v>
      </c>
    </row>
    <row r="234" spans="2:6" s="19" customFormat="1" ht="12" customHeight="1">
      <c r="B234" s="46"/>
      <c r="C234" s="46" t="s">
        <v>197</v>
      </c>
      <c r="D234" s="26">
        <v>81868754</v>
      </c>
      <c r="E234" s="26">
        <v>51270000</v>
      </c>
      <c r="F234" s="26">
        <v>30598754</v>
      </c>
    </row>
    <row r="235" spans="1:6" s="19" customFormat="1" ht="12" customHeight="1">
      <c r="A235" s="124"/>
      <c r="B235" s="124"/>
      <c r="C235" s="124"/>
      <c r="D235" s="124"/>
      <c r="E235" s="124"/>
      <c r="F235" s="124"/>
    </row>
    <row r="236" spans="1:6" s="19" customFormat="1" ht="12" customHeight="1">
      <c r="A236" s="122" t="s">
        <v>198</v>
      </c>
      <c r="B236" s="122"/>
      <c r="C236" s="122"/>
      <c r="D236" s="18">
        <f>SUM(D237:D245)</f>
        <v>727180505</v>
      </c>
      <c r="E236" s="18">
        <f>SUM(E237:E245)</f>
        <v>500660000</v>
      </c>
      <c r="F236" s="18">
        <f>SUM(F237:F245)</f>
        <v>226520505</v>
      </c>
    </row>
    <row r="237" spans="2:6" s="19" customFormat="1" ht="12" customHeight="1">
      <c r="B237" s="46"/>
      <c r="C237" s="43" t="s">
        <v>199</v>
      </c>
      <c r="D237" s="20">
        <v>246638624</v>
      </c>
      <c r="E237" s="20">
        <v>175840000</v>
      </c>
      <c r="F237" s="20">
        <v>70798624</v>
      </c>
    </row>
    <row r="238" spans="2:6" s="19" customFormat="1" ht="12" customHeight="1">
      <c r="B238" s="46"/>
      <c r="C238" s="41" t="s">
        <v>267</v>
      </c>
      <c r="D238" s="20">
        <v>51939377</v>
      </c>
      <c r="E238" s="20">
        <v>37272000</v>
      </c>
      <c r="F238" s="20">
        <v>14667377</v>
      </c>
    </row>
    <row r="239" spans="2:6" s="19" customFormat="1" ht="12" customHeight="1">
      <c r="B239" s="46"/>
      <c r="C239" s="41" t="s">
        <v>268</v>
      </c>
      <c r="D239" s="20">
        <v>14111477</v>
      </c>
      <c r="E239" s="20">
        <v>10761000</v>
      </c>
      <c r="F239" s="20">
        <v>3350477</v>
      </c>
    </row>
    <row r="240" spans="2:6" s="19" customFormat="1" ht="12" customHeight="1">
      <c r="B240" s="46"/>
      <c r="C240" s="41" t="s">
        <v>269</v>
      </c>
      <c r="D240" s="20">
        <v>9885369</v>
      </c>
      <c r="E240" s="20">
        <v>6601000</v>
      </c>
      <c r="F240" s="20">
        <v>3284369</v>
      </c>
    </row>
    <row r="241" spans="2:6" s="19" customFormat="1" ht="12" customHeight="1">
      <c r="B241" s="46"/>
      <c r="C241" s="41" t="s">
        <v>201</v>
      </c>
      <c r="D241" s="20">
        <v>33414153</v>
      </c>
      <c r="E241" s="20">
        <v>22761000</v>
      </c>
      <c r="F241" s="20">
        <v>10653153</v>
      </c>
    </row>
    <row r="242" spans="2:6" s="19" customFormat="1" ht="12" customHeight="1">
      <c r="B242" s="46"/>
      <c r="C242" s="41" t="s">
        <v>202</v>
      </c>
      <c r="D242" s="20">
        <v>163236414</v>
      </c>
      <c r="E242" s="20">
        <v>105037000</v>
      </c>
      <c r="F242" s="20">
        <v>58199414</v>
      </c>
    </row>
    <row r="243" spans="2:6" s="19" customFormat="1" ht="12" customHeight="1">
      <c r="B243" s="46"/>
      <c r="C243" s="41" t="s">
        <v>270</v>
      </c>
      <c r="D243" s="20">
        <v>132904575</v>
      </c>
      <c r="E243" s="20">
        <v>90582000</v>
      </c>
      <c r="F243" s="20">
        <v>42322575</v>
      </c>
    </row>
    <row r="244" spans="2:6" s="19" customFormat="1" ht="12" customHeight="1">
      <c r="B244" s="46"/>
      <c r="C244" s="41" t="s">
        <v>203</v>
      </c>
      <c r="D244" s="20">
        <v>41119424</v>
      </c>
      <c r="E244" s="20">
        <v>30902000</v>
      </c>
      <c r="F244" s="20">
        <v>10217424</v>
      </c>
    </row>
    <row r="245" spans="2:6" s="19" customFormat="1" ht="12" customHeight="1">
      <c r="B245" s="46"/>
      <c r="C245" s="46" t="s">
        <v>271</v>
      </c>
      <c r="D245" s="26">
        <v>33931092</v>
      </c>
      <c r="E245" s="26">
        <v>20904000</v>
      </c>
      <c r="F245" s="26">
        <v>13027092</v>
      </c>
    </row>
    <row r="246" spans="1:6" s="19" customFormat="1" ht="12" customHeight="1">
      <c r="A246" s="124"/>
      <c r="B246" s="124"/>
      <c r="C246" s="124"/>
      <c r="D246" s="124"/>
      <c r="E246" s="124"/>
      <c r="F246" s="124"/>
    </row>
    <row r="247" spans="1:6" s="19" customFormat="1" ht="12" customHeight="1">
      <c r="A247" s="122" t="s">
        <v>204</v>
      </c>
      <c r="B247" s="122"/>
      <c r="C247" s="122"/>
      <c r="D247" s="18">
        <f>SUM(D248:D268)</f>
        <v>1183553137</v>
      </c>
      <c r="E247" s="18">
        <f>SUM(E248:E268)</f>
        <v>886738000</v>
      </c>
      <c r="F247" s="18">
        <f>SUM(F248:F268)</f>
        <v>296815137</v>
      </c>
    </row>
    <row r="248" spans="2:6" s="19" customFormat="1" ht="12" customHeight="1">
      <c r="B248" s="46"/>
      <c r="C248" s="43" t="s">
        <v>205</v>
      </c>
      <c r="D248" s="20">
        <v>184521231</v>
      </c>
      <c r="E248" s="20">
        <v>144666000</v>
      </c>
      <c r="F248" s="20">
        <v>39855231</v>
      </c>
    </row>
    <row r="249" spans="2:6" s="19" customFormat="1" ht="12" customHeight="1">
      <c r="B249" s="46"/>
      <c r="C249" s="41" t="s">
        <v>206</v>
      </c>
      <c r="D249" s="20">
        <v>17220925</v>
      </c>
      <c r="E249" s="20">
        <v>14257000</v>
      </c>
      <c r="F249" s="20">
        <v>2963925</v>
      </c>
    </row>
    <row r="250" spans="2:6" s="19" customFormat="1" ht="12" customHeight="1">
      <c r="B250" s="46"/>
      <c r="C250" s="41" t="s">
        <v>207</v>
      </c>
      <c r="D250" s="20">
        <v>18669159</v>
      </c>
      <c r="E250" s="20">
        <v>13167000</v>
      </c>
      <c r="F250" s="20">
        <v>5502159</v>
      </c>
    </row>
    <row r="251" spans="2:6" s="19" customFormat="1" ht="12" customHeight="1">
      <c r="B251" s="46"/>
      <c r="C251" s="41" t="s">
        <v>208</v>
      </c>
      <c r="D251" s="20">
        <v>105025166</v>
      </c>
      <c r="E251" s="20">
        <v>79357000</v>
      </c>
      <c r="F251" s="20">
        <v>25668166</v>
      </c>
    </row>
    <row r="252" spans="2:6" s="19" customFormat="1" ht="12" customHeight="1">
      <c r="B252" s="46"/>
      <c r="C252" s="41" t="s">
        <v>272</v>
      </c>
      <c r="D252" s="20">
        <v>10786718</v>
      </c>
      <c r="E252" s="20">
        <v>8555000</v>
      </c>
      <c r="F252" s="20">
        <v>2231718</v>
      </c>
    </row>
    <row r="253" spans="2:6" s="19" customFormat="1" ht="12" customHeight="1">
      <c r="B253" s="46"/>
      <c r="C253" s="41" t="s">
        <v>209</v>
      </c>
      <c r="D253" s="20">
        <v>16135299</v>
      </c>
      <c r="E253" s="20">
        <v>12049000</v>
      </c>
      <c r="F253" s="20">
        <v>4086299</v>
      </c>
    </row>
    <row r="254" spans="2:6" s="19" customFormat="1" ht="12" customHeight="1">
      <c r="B254" s="46"/>
      <c r="C254" s="41" t="s">
        <v>210</v>
      </c>
      <c r="D254" s="20">
        <v>37977124</v>
      </c>
      <c r="E254" s="20">
        <v>26338000</v>
      </c>
      <c r="F254" s="20">
        <v>11639124</v>
      </c>
    </row>
    <row r="255" spans="2:6" s="19" customFormat="1" ht="12" customHeight="1">
      <c r="B255" s="46"/>
      <c r="C255" s="41" t="s">
        <v>211</v>
      </c>
      <c r="D255" s="20">
        <v>13654786</v>
      </c>
      <c r="E255" s="20">
        <v>11718000</v>
      </c>
      <c r="F255" s="20">
        <v>1936786</v>
      </c>
    </row>
    <row r="256" spans="2:6" s="19" customFormat="1" ht="12" customHeight="1">
      <c r="B256" s="46"/>
      <c r="C256" s="41" t="s">
        <v>273</v>
      </c>
      <c r="D256" s="20">
        <v>40976172</v>
      </c>
      <c r="E256" s="20">
        <v>31037000</v>
      </c>
      <c r="F256" s="20">
        <v>9939172</v>
      </c>
    </row>
    <row r="257" spans="2:6" s="19" customFormat="1" ht="12" customHeight="1">
      <c r="B257" s="46"/>
      <c r="C257" s="41" t="s">
        <v>212</v>
      </c>
      <c r="D257" s="20">
        <v>44123549</v>
      </c>
      <c r="E257" s="20">
        <v>34563000</v>
      </c>
      <c r="F257" s="20">
        <v>9560549</v>
      </c>
    </row>
    <row r="258" spans="2:6" s="19" customFormat="1" ht="12" customHeight="1">
      <c r="B258" s="46"/>
      <c r="C258" s="41" t="s">
        <v>213</v>
      </c>
      <c r="D258" s="20">
        <v>41582430</v>
      </c>
      <c r="E258" s="20">
        <v>25984000</v>
      </c>
      <c r="F258" s="20">
        <v>15598430</v>
      </c>
    </row>
    <row r="259" spans="2:6" s="19" customFormat="1" ht="12" customHeight="1">
      <c r="B259" s="46"/>
      <c r="C259" s="41" t="s">
        <v>214</v>
      </c>
      <c r="D259" s="20">
        <v>147248283</v>
      </c>
      <c r="E259" s="20">
        <v>115620000</v>
      </c>
      <c r="F259" s="20">
        <v>31628283</v>
      </c>
    </row>
    <row r="260" spans="2:6" s="19" customFormat="1" ht="12" customHeight="1">
      <c r="B260" s="46"/>
      <c r="C260" s="41" t="s">
        <v>215</v>
      </c>
      <c r="D260" s="20">
        <v>110614206</v>
      </c>
      <c r="E260" s="20">
        <v>80184000</v>
      </c>
      <c r="F260" s="20">
        <v>30430206</v>
      </c>
    </row>
    <row r="261" spans="2:6" s="19" customFormat="1" ht="12" customHeight="1">
      <c r="B261" s="46"/>
      <c r="C261" s="41" t="s">
        <v>216</v>
      </c>
      <c r="D261" s="20">
        <v>20461590</v>
      </c>
      <c r="E261" s="20">
        <v>15111000</v>
      </c>
      <c r="F261" s="20">
        <v>5350590</v>
      </c>
    </row>
    <row r="262" spans="2:6" s="19" customFormat="1" ht="12" customHeight="1">
      <c r="B262" s="46"/>
      <c r="C262" s="41" t="s">
        <v>217</v>
      </c>
      <c r="D262" s="20">
        <v>18436212</v>
      </c>
      <c r="E262" s="20">
        <v>15533000</v>
      </c>
      <c r="F262" s="20">
        <v>2903212</v>
      </c>
    </row>
    <row r="263" spans="2:6" s="19" customFormat="1" ht="12" customHeight="1">
      <c r="B263" s="46"/>
      <c r="C263" s="41" t="s">
        <v>218</v>
      </c>
      <c r="D263" s="20">
        <v>30956976</v>
      </c>
      <c r="E263" s="20">
        <v>22964000</v>
      </c>
      <c r="F263" s="20">
        <v>7992976</v>
      </c>
    </row>
    <row r="264" spans="2:6" s="19" customFormat="1" ht="12" customHeight="1">
      <c r="B264" s="46"/>
      <c r="C264" s="41" t="s">
        <v>219</v>
      </c>
      <c r="D264" s="20">
        <v>66449767</v>
      </c>
      <c r="E264" s="20">
        <v>44131000</v>
      </c>
      <c r="F264" s="20">
        <v>22318767</v>
      </c>
    </row>
    <row r="265" spans="2:6" s="19" customFormat="1" ht="12" customHeight="1">
      <c r="B265" s="46"/>
      <c r="C265" s="41" t="s">
        <v>220</v>
      </c>
      <c r="D265" s="20">
        <v>52027181</v>
      </c>
      <c r="E265" s="20">
        <v>35680000</v>
      </c>
      <c r="F265" s="20">
        <v>16347181</v>
      </c>
    </row>
    <row r="266" spans="2:6" s="19" customFormat="1" ht="12" customHeight="1">
      <c r="B266" s="46"/>
      <c r="C266" s="41" t="s">
        <v>221</v>
      </c>
      <c r="D266" s="20">
        <v>165238807</v>
      </c>
      <c r="E266" s="20">
        <v>122617000</v>
      </c>
      <c r="F266" s="20">
        <v>42621807</v>
      </c>
    </row>
    <row r="267" spans="2:6" s="19" customFormat="1" ht="12" customHeight="1">
      <c r="B267" s="46"/>
      <c r="C267" s="41" t="s">
        <v>274</v>
      </c>
      <c r="D267" s="20">
        <v>21328045</v>
      </c>
      <c r="E267" s="20">
        <v>16962000</v>
      </c>
      <c r="F267" s="20">
        <v>4366045</v>
      </c>
    </row>
    <row r="268" spans="2:6" s="19" customFormat="1" ht="12" customHeight="1">
      <c r="B268" s="46"/>
      <c r="C268" s="46" t="s">
        <v>222</v>
      </c>
      <c r="D268" s="26">
        <v>20119511</v>
      </c>
      <c r="E268" s="26">
        <v>16245000</v>
      </c>
      <c r="F268" s="26">
        <v>3874511</v>
      </c>
    </row>
    <row r="269" spans="1:6" s="19" customFormat="1" ht="12" customHeight="1">
      <c r="A269" s="123"/>
      <c r="B269" s="123"/>
      <c r="C269" s="123"/>
      <c r="D269" s="123"/>
      <c r="E269" s="123"/>
      <c r="F269" s="123"/>
    </row>
    <row r="270" spans="1:6" s="19" customFormat="1" ht="12" customHeight="1">
      <c r="A270" s="122" t="s">
        <v>275</v>
      </c>
      <c r="B270" s="122"/>
      <c r="C270" s="122"/>
      <c r="D270" s="122"/>
      <c r="E270" s="122"/>
      <c r="F270" s="122"/>
    </row>
    <row r="271" spans="2:6" s="19" customFormat="1" ht="12" customHeight="1">
      <c r="B271" s="46"/>
      <c r="C271" s="43" t="s">
        <v>224</v>
      </c>
      <c r="D271" s="20">
        <f>SUM(D56:D79)</f>
        <v>6168624723</v>
      </c>
      <c r="E271" s="20">
        <f>SUM(E56:E79)</f>
        <v>4114099500</v>
      </c>
      <c r="F271" s="20">
        <f>SUM(F56:F79)</f>
        <v>2054525223</v>
      </c>
    </row>
    <row r="272" spans="2:6" s="19" customFormat="1" ht="12" customHeight="1">
      <c r="B272" s="46"/>
      <c r="C272" s="41" t="s">
        <v>225</v>
      </c>
      <c r="D272" s="20">
        <f>SUM(D82:D151)</f>
        <v>22172689955</v>
      </c>
      <c r="E272" s="20">
        <f>SUM(E82:E151)</f>
        <v>14342387000</v>
      </c>
      <c r="F272" s="20">
        <f>SUM(F82:F151)</f>
        <v>7830302955</v>
      </c>
    </row>
    <row r="273" spans="2:6" s="19" customFormat="1" ht="12" customHeight="1">
      <c r="B273" s="46"/>
      <c r="C273" s="41" t="s">
        <v>226</v>
      </c>
      <c r="D273" s="20">
        <f>SUM(D154:D193)</f>
        <v>10085570409</v>
      </c>
      <c r="E273" s="20">
        <f>SUM(E154:E193)</f>
        <v>5910863670</v>
      </c>
      <c r="F273" s="20">
        <f>SUM(F154:F193)</f>
        <v>4174706739</v>
      </c>
    </row>
    <row r="274" spans="2:6" s="19" customFormat="1" ht="12" customHeight="1">
      <c r="B274" s="46"/>
      <c r="C274" s="41" t="s">
        <v>227</v>
      </c>
      <c r="D274" s="20">
        <f>SUM(D196:D206)</f>
        <v>669640773</v>
      </c>
      <c r="E274" s="20">
        <f>SUM(E196:E206)</f>
        <v>470155000</v>
      </c>
      <c r="F274" s="20">
        <f>SUM(F196:F206)</f>
        <v>199485773</v>
      </c>
    </row>
    <row r="275" spans="2:6" s="19" customFormat="1" ht="12" customHeight="1">
      <c r="B275" s="46"/>
      <c r="C275" s="41" t="s">
        <v>228</v>
      </c>
      <c r="D275" s="20">
        <f>SUM(D209:D226)</f>
        <v>5811473350</v>
      </c>
      <c r="E275" s="20">
        <f>SUM(E209:E226)</f>
        <v>3677535000</v>
      </c>
      <c r="F275" s="20">
        <f>SUM(F209:F226)</f>
        <v>2133938350</v>
      </c>
    </row>
    <row r="276" spans="2:6" s="19" customFormat="1" ht="12" customHeight="1">
      <c r="B276" s="46"/>
      <c r="C276" s="41" t="s">
        <v>229</v>
      </c>
      <c r="D276" s="20">
        <f>SUM(D229:D234)</f>
        <v>1282095177</v>
      </c>
      <c r="E276" s="20">
        <f>SUM(E229:E234)</f>
        <v>785939000</v>
      </c>
      <c r="F276" s="20">
        <f>SUM(F229:F234)</f>
        <v>496156177</v>
      </c>
    </row>
    <row r="277" spans="2:6" s="19" customFormat="1" ht="12" customHeight="1">
      <c r="B277" s="46"/>
      <c r="C277" s="41" t="s">
        <v>230</v>
      </c>
      <c r="D277" s="20">
        <f>SUM(D237:D245)</f>
        <v>727180505</v>
      </c>
      <c r="E277" s="20">
        <f>SUM(E237:E245)</f>
        <v>500660000</v>
      </c>
      <c r="F277" s="20">
        <f>SUM(F237:F245)</f>
        <v>226520505</v>
      </c>
    </row>
    <row r="278" spans="2:6" s="19" customFormat="1" ht="12" customHeight="1">
      <c r="B278" s="46"/>
      <c r="C278" s="41" t="s">
        <v>231</v>
      </c>
      <c r="D278" s="20">
        <f>SUM(D248:D268)</f>
        <v>1183553137</v>
      </c>
      <c r="E278" s="20">
        <f>SUM(E248:E268)</f>
        <v>886738000</v>
      </c>
      <c r="F278" s="20">
        <f>SUM(F248:F268)</f>
        <v>296815137</v>
      </c>
    </row>
    <row r="279" spans="2:6" s="19" customFormat="1" ht="12" customHeight="1">
      <c r="B279" s="46"/>
      <c r="C279" s="49" t="s">
        <v>253</v>
      </c>
      <c r="D279" s="35">
        <f>SUM(D271:D278)</f>
        <v>48100828029</v>
      </c>
      <c r="E279" s="35">
        <f>SUM(E271:E278)</f>
        <v>30688377170</v>
      </c>
      <c r="F279" s="35">
        <f>SUM(F271:F278)</f>
        <v>17412450859</v>
      </c>
    </row>
    <row r="280" spans="1:6" s="19" customFormat="1" ht="12" customHeight="1">
      <c r="A280" s="123"/>
      <c r="B280" s="123"/>
      <c r="C280" s="123"/>
      <c r="D280" s="123"/>
      <c r="E280" s="123"/>
      <c r="F280" s="123"/>
    </row>
    <row r="281" spans="1:6" s="19" customFormat="1" ht="12" customHeight="1">
      <c r="A281" s="122" t="s">
        <v>232</v>
      </c>
      <c r="B281" s="122"/>
      <c r="C281" s="122"/>
      <c r="D281" s="122"/>
      <c r="E281" s="122"/>
      <c r="F281" s="122"/>
    </row>
    <row r="282" spans="2:6" s="19" customFormat="1" ht="12" customHeight="1">
      <c r="B282" s="46"/>
      <c r="C282" s="43" t="s">
        <v>228</v>
      </c>
      <c r="D282" s="20">
        <f>D209+D210+D211+D212+D213+D214+D215+D216+D218+D221+D222+D224+D226+D230+D161+D223</f>
        <v>6127075106</v>
      </c>
      <c r="E282" s="20">
        <f>E209+E210+E211+E212+E213+E214+E215+E216+E218+E221+E222+E224+E226+E230+E161+E223</f>
        <v>3832376000</v>
      </c>
      <c r="F282" s="20">
        <f>F209+F210+F211+F212+F213+F214+F215+F216+F218+F221+F222+F224+F226+F230+F161+F223</f>
        <v>2294699106</v>
      </c>
    </row>
    <row r="283" spans="2:6" s="19" customFormat="1" ht="12" customHeight="1">
      <c r="B283" s="46"/>
      <c r="C283" s="41" t="s">
        <v>233</v>
      </c>
      <c r="D283" s="20">
        <f>D56+D57+D58+D62+D63+D64+D65+D66+D67+D68+D70+D71+D73+D74+D75+D76+D77+D78+D79+D95</f>
        <v>6147708488</v>
      </c>
      <c r="E283" s="20">
        <f>E56+E57+E58+E62+E63+E64+E65+E66+E67+E68+E70+E71+E73+E74+E75+E76+E77+E78+E79+E95</f>
        <v>4085959500</v>
      </c>
      <c r="F283" s="20">
        <f>F56+F57+F58+F62+F63+F64+F65+F66+F67+F68+F70+F71+F73+F74+F75+F76+F77+F78+F79+F95</f>
        <v>2061748988</v>
      </c>
    </row>
    <row r="284" spans="2:6" s="19" customFormat="1" ht="12" customHeight="1">
      <c r="B284" s="46"/>
      <c r="C284" s="41" t="s">
        <v>226</v>
      </c>
      <c r="D284" s="20">
        <f>D154+D157+D160+D163+D167+D173+D174+D177+D179+D181+D184+D188+D189+D191+D196+D203+D206+D166+D170+D172+D175</f>
        <v>8944322916</v>
      </c>
      <c r="E284" s="20">
        <f>E154+E157+E160+E163+E167+E173+E174+E177+E179+E181+E184+E188+E189+E191+E196+E203+E206+E166+E170+E172+E175</f>
        <v>5185158668</v>
      </c>
      <c r="F284" s="20">
        <f>F154+F157+F160+F163+F167+F173+F174+F177+F179+F181+F184+F188+F189+F191+F196+F203+F206+F166+F170+F172+F175</f>
        <v>3759164248</v>
      </c>
    </row>
    <row r="285" spans="2:6" s="19" customFormat="1" ht="12" customHeight="1">
      <c r="B285" s="46"/>
      <c r="C285" s="41" t="s">
        <v>225</v>
      </c>
      <c r="D285" s="20">
        <f>+D82+D83+D84+D87+D88+D89+D93+D91+D97+D96+D101+D98+D103+D100+D104+D102+D105+D111+D109+D108+D112+D113+D114+D115+D116+D117+D118+D120+D119+D121+D122+D124+D123+D126+D125+D129+D131+D130+D133+D132+D134+D135+D136+D137+D138+D140+D141+D144+D143+D145+D146+D148+D149+D150+D151</f>
        <v>21224762105</v>
      </c>
      <c r="E285" s="20">
        <f>+E82+E83+E84+E87+E88+E89+E93+E91+E97+E96+E101+E98+E103+E100+E104+E102+E105+E111+E109+E108+E112+E113+E114+E115+E116+E117+E118+E120+E119+E121+E122+E124+E123+E126+E125+E129+E131+E130+E133+E132+E134+E135+E136+E137+E138+E140+E141+E144+E143+E145+E146+E148+E149+E150+E151</f>
        <v>13673269000</v>
      </c>
      <c r="F285" s="20">
        <f>+F82+F83+F84+F87+F88+F89+F93+F91+F97+F96+F101+F98+F103+F100+F104+F102+F105+F111+F109+F108+F112+F113+F114+F115+F116+F117+F118+F120+F119+F121+F122+F124+F123+F126+F125+F129+F131+F130+F133+F132+F134+F135+F136+F137+F138+F140+F141+F144+F143+F145+F146+F148+F149+F150+F151</f>
        <v>7551493105</v>
      </c>
    </row>
    <row r="286" spans="2:6" s="19" customFormat="1" ht="12" customHeight="1">
      <c r="B286" s="46"/>
      <c r="C286" s="49" t="s">
        <v>276</v>
      </c>
      <c r="D286" s="35">
        <f>SUM(D282:D285)</f>
        <v>42443868615</v>
      </c>
      <c r="E286" s="35">
        <f>SUM(E282:E285)</f>
        <v>26776763168</v>
      </c>
      <c r="F286" s="35">
        <f>SUM(F282:F285)</f>
        <v>15667105447</v>
      </c>
    </row>
    <row r="287" spans="1:6" s="33" customFormat="1" ht="5.25">
      <c r="A287" s="118"/>
      <c r="B287" s="118"/>
      <c r="C287" s="118"/>
      <c r="D287" s="118"/>
      <c r="E287" s="118"/>
      <c r="F287" s="118"/>
    </row>
    <row r="288" spans="1:6" s="51" customFormat="1" ht="12" customHeight="1">
      <c r="A288" s="87" t="s">
        <v>280</v>
      </c>
      <c r="B288" s="87"/>
      <c r="C288" s="87"/>
      <c r="D288" s="87"/>
      <c r="E288" s="87"/>
      <c r="F288" s="87"/>
    </row>
    <row r="289" spans="1:6" s="33" customFormat="1" ht="5.25">
      <c r="A289" s="118"/>
      <c r="B289" s="118"/>
      <c r="C289" s="118"/>
      <c r="D289" s="118"/>
      <c r="E289" s="118"/>
      <c r="F289" s="118"/>
    </row>
    <row r="290" spans="1:6" s="51" customFormat="1" ht="12" customHeight="1">
      <c r="A290" s="91" t="s">
        <v>234</v>
      </c>
      <c r="B290" s="91"/>
      <c r="C290" s="91"/>
      <c r="D290" s="91"/>
      <c r="E290" s="91"/>
      <c r="F290" s="91"/>
    </row>
    <row r="291" spans="1:6" s="33" customFormat="1" ht="5.25">
      <c r="A291" s="118"/>
      <c r="B291" s="118"/>
      <c r="C291" s="118"/>
      <c r="D291" s="118"/>
      <c r="E291" s="118"/>
      <c r="F291" s="118"/>
    </row>
    <row r="292" spans="1:6" s="19" customFormat="1" ht="12" customHeight="1">
      <c r="A292" s="85" t="s">
        <v>277</v>
      </c>
      <c r="B292" s="85"/>
      <c r="C292" s="85"/>
      <c r="D292" s="85"/>
      <c r="E292" s="85"/>
      <c r="F292" s="85"/>
    </row>
    <row r="293" spans="1:6" s="19" customFormat="1" ht="12" customHeight="1">
      <c r="A293" s="85" t="s">
        <v>278</v>
      </c>
      <c r="B293" s="85"/>
      <c r="C293" s="85"/>
      <c r="D293" s="85"/>
      <c r="E293" s="85"/>
      <c r="F293" s="85"/>
    </row>
    <row r="294" s="19" customFormat="1" ht="12" customHeight="1"/>
  </sheetData>
  <sheetProtection/>
  <mergeCells count="58">
    <mergeCell ref="A1:F1"/>
    <mergeCell ref="A2:F2"/>
    <mergeCell ref="A3:F3"/>
    <mergeCell ref="A4:F4"/>
    <mergeCell ref="A18:F18"/>
    <mergeCell ref="A19:C19"/>
    <mergeCell ref="B20:C20"/>
    <mergeCell ref="B21:C21"/>
    <mergeCell ref="A8:C8"/>
    <mergeCell ref="B9:C9"/>
    <mergeCell ref="B13:C13"/>
    <mergeCell ref="B17:C17"/>
    <mergeCell ref="A33:F33"/>
    <mergeCell ref="A34:C34"/>
    <mergeCell ref="B35:C35"/>
    <mergeCell ref="B36:C36"/>
    <mergeCell ref="B22:C22"/>
    <mergeCell ref="B25:C25"/>
    <mergeCell ref="B28:C28"/>
    <mergeCell ref="B29:C29"/>
    <mergeCell ref="B44:C44"/>
    <mergeCell ref="A48:F48"/>
    <mergeCell ref="A49:C49"/>
    <mergeCell ref="B50:C50"/>
    <mergeCell ref="A37:F37"/>
    <mergeCell ref="A38:C38"/>
    <mergeCell ref="B39:C39"/>
    <mergeCell ref="B40:C40"/>
    <mergeCell ref="A55:C55"/>
    <mergeCell ref="A80:F80"/>
    <mergeCell ref="A81:C81"/>
    <mergeCell ref="A152:F152"/>
    <mergeCell ref="B51:C51"/>
    <mergeCell ref="B52:C52"/>
    <mergeCell ref="A53:F53"/>
    <mergeCell ref="A54:C54"/>
    <mergeCell ref="A208:C208"/>
    <mergeCell ref="A227:F227"/>
    <mergeCell ref="A228:C228"/>
    <mergeCell ref="A235:F235"/>
    <mergeCell ref="A153:C153"/>
    <mergeCell ref="A194:F194"/>
    <mergeCell ref="A195:C195"/>
    <mergeCell ref="A207:F207"/>
    <mergeCell ref="A270:F270"/>
    <mergeCell ref="A280:F280"/>
    <mergeCell ref="A281:F281"/>
    <mergeCell ref="A287:F287"/>
    <mergeCell ref="A236:C236"/>
    <mergeCell ref="A246:F246"/>
    <mergeCell ref="A247:C247"/>
    <mergeCell ref="A269:F269"/>
    <mergeCell ref="A292:F292"/>
    <mergeCell ref="A293:F293"/>
    <mergeCell ref="A288:F288"/>
    <mergeCell ref="A289:F289"/>
    <mergeCell ref="A290:F290"/>
    <mergeCell ref="A291:F291"/>
  </mergeCells>
  <printOptions/>
  <pageMargins left="0" right="0" top="0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3" width="14.7109375" style="82" customWidth="1"/>
    <col min="4" max="5" width="14.7109375" style="81" customWidth="1"/>
    <col min="6" max="16384" width="9.140625" style="8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334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66" customFormat="1" ht="12" customHeight="1">
      <c r="A5" s="98"/>
      <c r="B5" s="98"/>
      <c r="C5" s="7" t="s">
        <v>1</v>
      </c>
      <c r="D5" s="7" t="s">
        <v>2</v>
      </c>
      <c r="E5" s="8" t="s">
        <v>3</v>
      </c>
    </row>
    <row r="6" spans="1:5" s="66" customFormat="1" ht="12" customHeight="1">
      <c r="A6" s="99"/>
      <c r="B6" s="99"/>
      <c r="C6" s="75"/>
      <c r="D6" s="75"/>
      <c r="E6" s="75"/>
    </row>
    <row r="7" spans="1:5" s="76" customFormat="1" ht="12" customHeight="1">
      <c r="A7" s="86"/>
      <c r="B7" s="86"/>
      <c r="C7" s="86"/>
      <c r="D7" s="73"/>
      <c r="E7" s="73"/>
    </row>
    <row r="8" spans="1:5" s="77" customFormat="1" ht="12" customHeight="1">
      <c r="A8" s="92" t="s">
        <v>4</v>
      </c>
      <c r="B8" s="92"/>
      <c r="C8" s="14">
        <f>C10+C21+C36+C40+C50</f>
        <v>71411791193</v>
      </c>
      <c r="D8" s="14">
        <f>D10+D21+D36+D40+D50</f>
        <v>51047725005</v>
      </c>
      <c r="E8" s="14">
        <f>E10+E21+E36+E40+E50</f>
        <v>20364066188</v>
      </c>
    </row>
    <row r="9" spans="1:5" s="77" customFormat="1" ht="12" customHeight="1">
      <c r="A9" s="15"/>
      <c r="B9" s="15"/>
      <c r="C9" s="16"/>
      <c r="D9" s="16"/>
      <c r="E9" s="16"/>
    </row>
    <row r="10" spans="1:5" s="78" customFormat="1" ht="12" customHeight="1">
      <c r="A10" s="93" t="s">
        <v>5</v>
      </c>
      <c r="B10" s="93"/>
      <c r="C10" s="18">
        <f>C11+C15+C19</f>
        <v>3821453179</v>
      </c>
      <c r="D10" s="18">
        <f>D11+D15+D19</f>
        <v>2831387295</v>
      </c>
      <c r="E10" s="18">
        <f>E11+E15+E19</f>
        <v>990065884</v>
      </c>
    </row>
    <row r="11" spans="1:5" s="70" customFormat="1" ht="12" customHeight="1">
      <c r="A11" s="100" t="s">
        <v>6</v>
      </c>
      <c r="B11" s="100"/>
      <c r="C11" s="20">
        <f>C12+C13+C14</f>
        <v>1473039633</v>
      </c>
      <c r="D11" s="20">
        <f>D12+D13+D14</f>
        <v>1152274436</v>
      </c>
      <c r="E11" s="20">
        <f>E12+E13+E14</f>
        <v>320765197</v>
      </c>
    </row>
    <row r="12" spans="1:5" s="70" customFormat="1" ht="12" customHeight="1">
      <c r="A12" s="21"/>
      <c r="B12" s="22" t="s">
        <v>7</v>
      </c>
      <c r="C12" s="20">
        <f>C168+C169+C171+C176+C177</f>
        <v>581381900</v>
      </c>
      <c r="D12" s="20">
        <f>D168+D169+D171+D176+D177</f>
        <v>453396580</v>
      </c>
      <c r="E12" s="20">
        <f>E168+E169+E171+E176+E177</f>
        <v>127985320</v>
      </c>
    </row>
    <row r="13" spans="1:5" s="70" customFormat="1" ht="12" customHeight="1">
      <c r="A13" s="21"/>
      <c r="B13" s="22" t="s">
        <v>8</v>
      </c>
      <c r="C13" s="20">
        <f>+C172</f>
        <v>500620963</v>
      </c>
      <c r="D13" s="20">
        <f>+D172</f>
        <v>402505868</v>
      </c>
      <c r="E13" s="20">
        <f>+E172</f>
        <v>98115095</v>
      </c>
    </row>
    <row r="14" spans="1:5" s="70" customFormat="1" ht="12" customHeight="1">
      <c r="A14" s="21"/>
      <c r="B14" s="23" t="s">
        <v>9</v>
      </c>
      <c r="C14" s="20">
        <f>C170+C173+C174+C175</f>
        <v>391036770</v>
      </c>
      <c r="D14" s="20">
        <f>D170+D173+D174+D175</f>
        <v>296371988</v>
      </c>
      <c r="E14" s="20">
        <f>E170+E173+E174+E175</f>
        <v>94664782</v>
      </c>
    </row>
    <row r="15" spans="1:5" s="70" customFormat="1" ht="12" customHeight="1">
      <c r="A15" s="100" t="s">
        <v>10</v>
      </c>
      <c r="B15" s="100"/>
      <c r="C15" s="20">
        <f>C16+C17+C18</f>
        <v>909453752</v>
      </c>
      <c r="D15" s="20">
        <f>D16+D17+D18</f>
        <v>672758236</v>
      </c>
      <c r="E15" s="20">
        <f>E16+E17+E18</f>
        <v>236695516</v>
      </c>
    </row>
    <row r="16" spans="1:5" s="70" customFormat="1" ht="12" customHeight="1">
      <c r="A16" s="21"/>
      <c r="B16" s="22" t="s">
        <v>11</v>
      </c>
      <c r="C16" s="20">
        <f>+C164</f>
        <v>299730067</v>
      </c>
      <c r="D16" s="20">
        <f>+D164</f>
        <v>223340630</v>
      </c>
      <c r="E16" s="20">
        <f>+E164</f>
        <v>76389437</v>
      </c>
    </row>
    <row r="17" spans="1:5" s="70" customFormat="1" ht="12" customHeight="1">
      <c r="A17" s="21"/>
      <c r="B17" s="22" t="s">
        <v>12</v>
      </c>
      <c r="C17" s="20">
        <f>+C163</f>
        <v>302064242</v>
      </c>
      <c r="D17" s="20">
        <f>+D163</f>
        <v>227987286</v>
      </c>
      <c r="E17" s="20">
        <f>+E163</f>
        <v>74076956</v>
      </c>
    </row>
    <row r="18" spans="1:5" s="70" customFormat="1" ht="12" customHeight="1">
      <c r="A18" s="24"/>
      <c r="B18" s="22" t="s">
        <v>13</v>
      </c>
      <c r="C18" s="20">
        <f>C165</f>
        <v>307659443</v>
      </c>
      <c r="D18" s="20">
        <f>D165</f>
        <v>221430320</v>
      </c>
      <c r="E18" s="20">
        <f>E165</f>
        <v>86229123</v>
      </c>
    </row>
    <row r="19" spans="1:5" s="70" customFormat="1" ht="12" customHeight="1">
      <c r="A19" s="101" t="s">
        <v>14</v>
      </c>
      <c r="B19" s="101"/>
      <c r="C19" s="26">
        <f>C159+C160</f>
        <v>1438959794</v>
      </c>
      <c r="D19" s="26">
        <f>D159+D160</f>
        <v>1006354623</v>
      </c>
      <c r="E19" s="26">
        <f>E159+E160</f>
        <v>432605171</v>
      </c>
    </row>
    <row r="20" spans="1:5" s="70" customFormat="1" ht="12" customHeight="1">
      <c r="A20" s="24"/>
      <c r="B20" s="24"/>
      <c r="C20" s="24"/>
      <c r="D20" s="24"/>
      <c r="E20" s="24"/>
    </row>
    <row r="21" spans="1:5" s="78" customFormat="1" ht="12" customHeight="1">
      <c r="A21" s="93" t="s">
        <v>290</v>
      </c>
      <c r="B21" s="93"/>
      <c r="C21" s="18">
        <f>C22+C23+C24+C27+C30+C31</f>
        <v>15994479038</v>
      </c>
      <c r="D21" s="18">
        <f>D22+D23+D24+D27+D30+D31</f>
        <v>10779412394</v>
      </c>
      <c r="E21" s="18">
        <f>E22+E23+E24+E27+E30+E31</f>
        <v>5215066644</v>
      </c>
    </row>
    <row r="22" spans="1:5" s="70" customFormat="1" ht="12" customHeight="1">
      <c r="A22" s="100" t="s">
        <v>16</v>
      </c>
      <c r="B22" s="100"/>
      <c r="C22" s="20">
        <f>C120+C121+C122+C128+C129+C131+C132+C134+C135</f>
        <v>10565966852</v>
      </c>
      <c r="D22" s="20">
        <f>D120+D121+D122+D128+D129+D131+D132+D134+D135</f>
        <v>6919289464</v>
      </c>
      <c r="E22" s="20">
        <f>E120+E121+E122+E128+E129+E131+E132+E134+E135</f>
        <v>3646677388</v>
      </c>
    </row>
    <row r="23" spans="1:5" s="70" customFormat="1" ht="12" customHeight="1">
      <c r="A23" s="100" t="s">
        <v>17</v>
      </c>
      <c r="B23" s="100"/>
      <c r="C23" s="20">
        <f>C125</f>
        <v>1438926628</v>
      </c>
      <c r="D23" s="20">
        <f>D125</f>
        <v>1026378215</v>
      </c>
      <c r="E23" s="20">
        <f>E125</f>
        <v>412548413</v>
      </c>
    </row>
    <row r="24" spans="1:5" s="70" customFormat="1" ht="12" customHeight="1">
      <c r="A24" s="100" t="s">
        <v>18</v>
      </c>
      <c r="B24" s="100"/>
      <c r="C24" s="20">
        <f>C25+C26</f>
        <v>2242830957</v>
      </c>
      <c r="D24" s="20">
        <f>D25+D26</f>
        <v>1548961334</v>
      </c>
      <c r="E24" s="20">
        <f>E25+E26</f>
        <v>693869623</v>
      </c>
    </row>
    <row r="25" spans="1:5" s="70" customFormat="1" ht="12" customHeight="1">
      <c r="A25" s="27"/>
      <c r="B25" s="22" t="s">
        <v>19</v>
      </c>
      <c r="C25" s="20">
        <f>+C130+C138</f>
        <v>215619286</v>
      </c>
      <c r="D25" s="20">
        <f>+D130+D138</f>
        <v>173016626</v>
      </c>
      <c r="E25" s="20">
        <f>+E130+E138</f>
        <v>42602660</v>
      </c>
    </row>
    <row r="26" spans="1:5" s="70" customFormat="1" ht="12" customHeight="1">
      <c r="A26" s="24"/>
      <c r="B26" s="22" t="s">
        <v>20</v>
      </c>
      <c r="C26" s="20">
        <f>C124+C126+C127+C136</f>
        <v>2027211671</v>
      </c>
      <c r="D26" s="20">
        <f>D124+D126+D127+D136</f>
        <v>1375944708</v>
      </c>
      <c r="E26" s="20">
        <f>E124+E126+E127+E136</f>
        <v>651266963</v>
      </c>
    </row>
    <row r="27" spans="1:5" s="70" customFormat="1" ht="12" customHeight="1">
      <c r="A27" s="100" t="s">
        <v>21</v>
      </c>
      <c r="B27" s="100"/>
      <c r="C27" s="20">
        <f>C28+C29</f>
        <v>637761281</v>
      </c>
      <c r="D27" s="20">
        <f>D28+D29</f>
        <v>438553868</v>
      </c>
      <c r="E27" s="20">
        <f>E28+E29</f>
        <v>199207413</v>
      </c>
    </row>
    <row r="28" spans="1:5" s="70" customFormat="1" ht="12" customHeight="1">
      <c r="A28" s="27"/>
      <c r="B28" s="22" t="s">
        <v>22</v>
      </c>
      <c r="C28" s="20">
        <f>+C123</f>
        <v>203797930</v>
      </c>
      <c r="D28" s="20">
        <f>+D123</f>
        <v>169145227</v>
      </c>
      <c r="E28" s="20">
        <f>+E123</f>
        <v>34652703</v>
      </c>
    </row>
    <row r="29" spans="1:5" s="70" customFormat="1" ht="12" customHeight="1">
      <c r="A29" s="24"/>
      <c r="B29" s="22" t="s">
        <v>23</v>
      </c>
      <c r="C29" s="20">
        <f>C137</f>
        <v>433963351</v>
      </c>
      <c r="D29" s="20">
        <f>D137</f>
        <v>269408641</v>
      </c>
      <c r="E29" s="20">
        <f>E137</f>
        <v>164554710</v>
      </c>
    </row>
    <row r="30" spans="1:5" s="70" customFormat="1" ht="12" customHeight="1">
      <c r="A30" s="100" t="s">
        <v>24</v>
      </c>
      <c r="B30" s="100"/>
      <c r="C30" s="20">
        <f>C133</f>
        <v>125013716</v>
      </c>
      <c r="D30" s="20">
        <f>D133</f>
        <v>97860907</v>
      </c>
      <c r="E30" s="20">
        <f>E133</f>
        <v>27152809</v>
      </c>
    </row>
    <row r="31" spans="1:5" s="70" customFormat="1" ht="12" customHeight="1">
      <c r="A31" s="100" t="s">
        <v>291</v>
      </c>
      <c r="B31" s="100"/>
      <c r="C31" s="20">
        <f>C32+C33+C34</f>
        <v>983979604</v>
      </c>
      <c r="D31" s="20">
        <f>D32+D33+D34</f>
        <v>748368606</v>
      </c>
      <c r="E31" s="20">
        <f>E32+E33+E34</f>
        <v>235610998</v>
      </c>
    </row>
    <row r="32" spans="1:5" s="70" customFormat="1" ht="12" customHeight="1">
      <c r="A32" s="27"/>
      <c r="B32" s="22" t="s">
        <v>26</v>
      </c>
      <c r="C32" s="20">
        <f>C146</f>
        <v>91391718</v>
      </c>
      <c r="D32" s="20">
        <f>D146</f>
        <v>73024130</v>
      </c>
      <c r="E32" s="20">
        <f>E146</f>
        <v>18367588</v>
      </c>
    </row>
    <row r="33" spans="1:5" s="70" customFormat="1" ht="12" customHeight="1">
      <c r="A33" s="21"/>
      <c r="B33" s="22" t="s">
        <v>27</v>
      </c>
      <c r="C33" s="20">
        <f>C142+C143+C144+C147</f>
        <v>65012758</v>
      </c>
      <c r="D33" s="20">
        <f>D142+D143+D144+D147</f>
        <v>52428676</v>
      </c>
      <c r="E33" s="20">
        <f>E142+E143+E144+E147</f>
        <v>12584082</v>
      </c>
    </row>
    <row r="34" spans="1:5" s="70" customFormat="1" ht="12" customHeight="1">
      <c r="A34" s="21"/>
      <c r="B34" s="28" t="s">
        <v>292</v>
      </c>
      <c r="C34" s="26">
        <f>C141+C145+C148</f>
        <v>827575128</v>
      </c>
      <c r="D34" s="26">
        <f>D141+D145+D148</f>
        <v>622915800</v>
      </c>
      <c r="E34" s="26">
        <f>E141+E145+E148</f>
        <v>204659328</v>
      </c>
    </row>
    <row r="35" spans="1:5" s="70" customFormat="1" ht="12" customHeight="1">
      <c r="A35" s="24"/>
      <c r="B35" s="24"/>
      <c r="C35" s="24"/>
      <c r="D35" s="24"/>
      <c r="E35" s="24"/>
    </row>
    <row r="36" spans="1:5" s="78" customFormat="1" ht="12" customHeight="1">
      <c r="A36" s="93" t="s">
        <v>29</v>
      </c>
      <c r="B36" s="93"/>
      <c r="C36" s="18">
        <f>C37+C38</f>
        <v>9651119502</v>
      </c>
      <c r="D36" s="18">
        <f>D37+D38</f>
        <v>6993331025</v>
      </c>
      <c r="E36" s="18">
        <f>E37+E38</f>
        <v>2657788477</v>
      </c>
    </row>
    <row r="37" spans="1:5" s="70" customFormat="1" ht="12" customHeight="1">
      <c r="A37" s="100" t="s">
        <v>30</v>
      </c>
      <c r="B37" s="100"/>
      <c r="C37" s="20">
        <f>C151+C152+C155</f>
        <v>8535825322</v>
      </c>
      <c r="D37" s="20">
        <f>D151+D152+D155</f>
        <v>6188524701</v>
      </c>
      <c r="E37" s="20">
        <f>E151+E152+E155</f>
        <v>2347300621</v>
      </c>
    </row>
    <row r="38" spans="1:5" s="70" customFormat="1" ht="12" customHeight="1">
      <c r="A38" s="101" t="s">
        <v>31</v>
      </c>
      <c r="B38" s="101"/>
      <c r="C38" s="26">
        <f>+C153+C156</f>
        <v>1115294180</v>
      </c>
      <c r="D38" s="26">
        <f>+D153+D156</f>
        <v>804806324</v>
      </c>
      <c r="E38" s="26">
        <f>+E153+E156</f>
        <v>310487856</v>
      </c>
    </row>
    <row r="39" spans="1:5" s="70" customFormat="1" ht="12" customHeight="1">
      <c r="A39" s="24"/>
      <c r="B39" s="24"/>
      <c r="C39" s="24"/>
      <c r="D39" s="24"/>
      <c r="E39" s="24"/>
    </row>
    <row r="40" spans="1:5" s="78" customFormat="1" ht="12" customHeight="1">
      <c r="A40" s="93" t="s">
        <v>32</v>
      </c>
      <c r="B40" s="93"/>
      <c r="C40" s="18">
        <f>C41+C42+C45</f>
        <v>31669734975</v>
      </c>
      <c r="D40" s="18">
        <f>D41+D42+D45</f>
        <v>22788670694</v>
      </c>
      <c r="E40" s="18">
        <f>E41+E42+E45</f>
        <v>8881064281</v>
      </c>
    </row>
    <row r="41" spans="1:5" s="70" customFormat="1" ht="12" customHeight="1">
      <c r="A41" s="100" t="s">
        <v>33</v>
      </c>
      <c r="B41" s="100"/>
      <c r="C41" s="20">
        <f>C80+C81+C84+C85+C86+C88+C90+C91+C95+C97+C101+C102+C106+C108+C111+C112+C116+C117</f>
        <v>22805073038</v>
      </c>
      <c r="D41" s="20">
        <f>D80+D81+D84+D85+D86+D88+D90+D91+D95+D97+D101+D102+D106+D108+D111+D112+D116+D117</f>
        <v>16328781322</v>
      </c>
      <c r="E41" s="20">
        <f>E80+E81+E84+E85+E86+E88+E90+E91+E95+E97+E101+E102+E106+E108+E111+E112+E116+E117</f>
        <v>6476291716</v>
      </c>
    </row>
    <row r="42" spans="1:5" s="70" customFormat="1" ht="12" customHeight="1">
      <c r="A42" s="102" t="s">
        <v>34</v>
      </c>
      <c r="B42" s="102"/>
      <c r="C42" s="20">
        <f>C43+C44</f>
        <v>4350371431</v>
      </c>
      <c r="D42" s="20">
        <f>D43+D44</f>
        <v>3241096508</v>
      </c>
      <c r="E42" s="20">
        <f>E43+E44</f>
        <v>1109274923</v>
      </c>
    </row>
    <row r="43" spans="1:5" s="70" customFormat="1" ht="12" customHeight="1">
      <c r="A43" s="28"/>
      <c r="B43" s="22" t="s">
        <v>35</v>
      </c>
      <c r="C43" s="20">
        <f>C74+C100+C89+C154+C93+C98+C113</f>
        <v>2876513808</v>
      </c>
      <c r="D43" s="20">
        <f>D74+D100+D89+D154+D93+D98+D113</f>
        <v>2168009245</v>
      </c>
      <c r="E43" s="20">
        <f>E74+E100+E89+E154+E93+E98+E113</f>
        <v>708504563</v>
      </c>
    </row>
    <row r="44" spans="1:5" s="70" customFormat="1" ht="12" customHeight="1">
      <c r="A44" s="28"/>
      <c r="B44" s="22" t="s">
        <v>36</v>
      </c>
      <c r="C44" s="20">
        <f>C82+C105+C107</f>
        <v>1473857623</v>
      </c>
      <c r="D44" s="20">
        <f>D82+D105+D107</f>
        <v>1073087263</v>
      </c>
      <c r="E44" s="20">
        <f>E82+E105+E107</f>
        <v>400770360</v>
      </c>
    </row>
    <row r="45" spans="1:5" s="70" customFormat="1" ht="12" customHeight="1">
      <c r="A45" s="100" t="s">
        <v>38</v>
      </c>
      <c r="B45" s="100"/>
      <c r="C45" s="20">
        <f>C46+C47+C48</f>
        <v>4514290506</v>
      </c>
      <c r="D45" s="20">
        <f>D46+D47+D48</f>
        <v>3218792864</v>
      </c>
      <c r="E45" s="20">
        <f>E46+E47+E48</f>
        <v>1295497642</v>
      </c>
    </row>
    <row r="46" spans="1:5" s="70" customFormat="1" ht="12" customHeight="1">
      <c r="A46" s="28"/>
      <c r="B46" s="22" t="s">
        <v>39</v>
      </c>
      <c r="C46" s="20">
        <f>+C70+C71+C79+C99</f>
        <v>447078228</v>
      </c>
      <c r="D46" s="20">
        <f>+D70+D71+D79+D99</f>
        <v>347087487</v>
      </c>
      <c r="E46" s="20">
        <f>+E70+E71+E79+E99</f>
        <v>99990741</v>
      </c>
    </row>
    <row r="47" spans="1:5" s="70" customFormat="1" ht="12" customHeight="1">
      <c r="A47" s="28"/>
      <c r="B47" s="22" t="s">
        <v>40</v>
      </c>
      <c r="C47" s="20">
        <f>C73+C75+C87+C104+C109+C114</f>
        <v>1178506801</v>
      </c>
      <c r="D47" s="20">
        <f>D73+D75+D87+D104+D109+D114</f>
        <v>904811892</v>
      </c>
      <c r="E47" s="20">
        <f>E73+E75+E87+E104+E109+E114</f>
        <v>273694909</v>
      </c>
    </row>
    <row r="48" spans="1:5" s="70" customFormat="1" ht="12" customHeight="1">
      <c r="A48" s="28"/>
      <c r="B48" s="28" t="s">
        <v>41</v>
      </c>
      <c r="C48" s="26">
        <f>C69+C76+C83+C92+C103+C115</f>
        <v>2888705477</v>
      </c>
      <c r="D48" s="26">
        <f>D69+D76+D83+D92+D103+D115</f>
        <v>1966893485</v>
      </c>
      <c r="E48" s="26">
        <f>E69+E76+E83+E92+E103+E115</f>
        <v>921811992</v>
      </c>
    </row>
    <row r="49" spans="1:5" s="70" customFormat="1" ht="12" customHeight="1">
      <c r="A49" s="23"/>
      <c r="B49" s="23"/>
      <c r="C49" s="23"/>
      <c r="D49" s="23"/>
      <c r="E49" s="23"/>
    </row>
    <row r="50" spans="1:5" s="78" customFormat="1" ht="12" customHeight="1">
      <c r="A50" s="93" t="s">
        <v>42</v>
      </c>
      <c r="B50" s="93"/>
      <c r="C50" s="18">
        <f>C51+C52+C53</f>
        <v>10275004499</v>
      </c>
      <c r="D50" s="18">
        <f>D51+D52+D53</f>
        <v>7654923597</v>
      </c>
      <c r="E50" s="18">
        <f>E51+E52+E53</f>
        <v>2620080902</v>
      </c>
    </row>
    <row r="51" spans="1:5" s="70" customFormat="1" ht="12" customHeight="1">
      <c r="A51" s="100" t="s">
        <v>43</v>
      </c>
      <c r="B51" s="100"/>
      <c r="C51" s="20">
        <f>C56+C59+C62+C66</f>
        <v>3235585136</v>
      </c>
      <c r="D51" s="20">
        <f>D56+D59+D62+D66</f>
        <v>2418574589</v>
      </c>
      <c r="E51" s="20">
        <f>E56+E59+E62+E66</f>
        <v>817010547</v>
      </c>
    </row>
    <row r="52" spans="1:5" s="70" customFormat="1" ht="12" customHeight="1">
      <c r="A52" s="100" t="s">
        <v>44</v>
      </c>
      <c r="B52" s="100"/>
      <c r="C52" s="20">
        <f>C72+C77+C78+C60+C61+C94+C96+C63+C64+C110+C65</f>
        <v>6377700755</v>
      </c>
      <c r="D52" s="20">
        <f>D72+D77+D78+D60+D61+D94+D96+D63+D64+D110+D65</f>
        <v>4737250525</v>
      </c>
      <c r="E52" s="20">
        <f>E72+E77+E78+E60+E61+E94+E96+E63+E64+E110+E65</f>
        <v>1640450230</v>
      </c>
    </row>
    <row r="53" spans="1:5" s="70" customFormat="1" ht="12" customHeight="1">
      <c r="A53" s="101" t="s">
        <v>45</v>
      </c>
      <c r="B53" s="101"/>
      <c r="C53" s="26">
        <f>C58+C57</f>
        <v>661718608</v>
      </c>
      <c r="D53" s="26">
        <f>D58+D57</f>
        <v>499098483</v>
      </c>
      <c r="E53" s="26">
        <f>E58+E57</f>
        <v>162620125</v>
      </c>
    </row>
    <row r="54" spans="1:5" s="70" customFormat="1" ht="12" customHeight="1">
      <c r="A54" s="23"/>
      <c r="B54" s="29"/>
      <c r="C54" s="30"/>
      <c r="D54" s="30"/>
      <c r="E54" s="30"/>
    </row>
    <row r="55" spans="1:5" s="70" customFormat="1" ht="12" customHeight="1">
      <c r="A55" s="103" t="s">
        <v>46</v>
      </c>
      <c r="B55" s="103"/>
      <c r="C55" s="16">
        <f>SUM(C56:C66)</f>
        <v>9266753803</v>
      </c>
      <c r="D55" s="16">
        <f>SUM(D56:D66)</f>
        <v>6929716538</v>
      </c>
      <c r="E55" s="16">
        <f>SUM(E56:E66)</f>
        <v>2337037265</v>
      </c>
    </row>
    <row r="56" spans="1:5" s="70" customFormat="1" ht="12" customHeight="1">
      <c r="A56" s="100" t="s">
        <v>47</v>
      </c>
      <c r="B56" s="100"/>
      <c r="C56" s="20">
        <v>661912214</v>
      </c>
      <c r="D56" s="20">
        <v>464557715</v>
      </c>
      <c r="E56" s="20">
        <v>197354499</v>
      </c>
    </row>
    <row r="57" spans="1:5" s="70" customFormat="1" ht="12" customHeight="1">
      <c r="A57" s="100" t="s">
        <v>49</v>
      </c>
      <c r="B57" s="100"/>
      <c r="C57" s="20">
        <v>279868667</v>
      </c>
      <c r="D57" s="20">
        <v>212086341</v>
      </c>
      <c r="E57" s="20">
        <v>67782326</v>
      </c>
    </row>
    <row r="58" spans="1:5" s="70" customFormat="1" ht="12" customHeight="1">
      <c r="A58" s="100" t="s">
        <v>50</v>
      </c>
      <c r="B58" s="100"/>
      <c r="C58" s="20">
        <v>381849941</v>
      </c>
      <c r="D58" s="20">
        <v>287012142</v>
      </c>
      <c r="E58" s="20">
        <v>94837799</v>
      </c>
    </row>
    <row r="59" spans="1:5" s="70" customFormat="1" ht="12" customHeight="1">
      <c r="A59" s="100" t="s">
        <v>51</v>
      </c>
      <c r="B59" s="100"/>
      <c r="C59" s="20">
        <v>1400075023</v>
      </c>
      <c r="D59" s="20">
        <v>1083913263</v>
      </c>
      <c r="E59" s="20">
        <v>316161760</v>
      </c>
    </row>
    <row r="60" spans="1:5" s="70" customFormat="1" ht="12" customHeight="1">
      <c r="A60" s="100" t="s">
        <v>52</v>
      </c>
      <c r="B60" s="100"/>
      <c r="C60" s="20">
        <v>420801052</v>
      </c>
      <c r="D60" s="20">
        <v>321175886</v>
      </c>
      <c r="E60" s="20">
        <v>99625166</v>
      </c>
    </row>
    <row r="61" spans="1:5" s="70" customFormat="1" ht="12" customHeight="1">
      <c r="A61" s="100" t="s">
        <v>54</v>
      </c>
      <c r="B61" s="100"/>
      <c r="C61" s="20">
        <v>2963950091</v>
      </c>
      <c r="D61" s="20">
        <v>2269360714</v>
      </c>
      <c r="E61" s="20">
        <v>694589377</v>
      </c>
    </row>
    <row r="62" spans="1:5" s="70" customFormat="1" ht="12" customHeight="1">
      <c r="A62" s="100" t="s">
        <v>56</v>
      </c>
      <c r="B62" s="100"/>
      <c r="C62" s="20">
        <v>691116273</v>
      </c>
      <c r="D62" s="20">
        <v>509692138</v>
      </c>
      <c r="E62" s="20">
        <v>181424135</v>
      </c>
    </row>
    <row r="63" spans="1:5" s="70" customFormat="1" ht="12" customHeight="1">
      <c r="A63" s="100" t="s">
        <v>57</v>
      </c>
      <c r="B63" s="100"/>
      <c r="C63" s="20">
        <v>481191095</v>
      </c>
      <c r="D63" s="20">
        <v>333077779</v>
      </c>
      <c r="E63" s="20">
        <v>148113316</v>
      </c>
    </row>
    <row r="64" spans="1:5" s="70" customFormat="1" ht="12" customHeight="1">
      <c r="A64" s="100" t="s">
        <v>58</v>
      </c>
      <c r="B64" s="100"/>
      <c r="C64" s="20">
        <v>464568068</v>
      </c>
      <c r="D64" s="20">
        <v>332785377</v>
      </c>
      <c r="E64" s="20">
        <v>131782691</v>
      </c>
    </row>
    <row r="65" spans="1:5" s="70" customFormat="1" ht="12" customHeight="1">
      <c r="A65" s="100" t="s">
        <v>59</v>
      </c>
      <c r="B65" s="100"/>
      <c r="C65" s="20">
        <v>1038939753</v>
      </c>
      <c r="D65" s="20">
        <v>755643710</v>
      </c>
      <c r="E65" s="20">
        <v>283296043</v>
      </c>
    </row>
    <row r="66" spans="1:5" s="70" customFormat="1" ht="12" customHeight="1">
      <c r="A66" s="101" t="s">
        <v>60</v>
      </c>
      <c r="B66" s="101"/>
      <c r="C66" s="26">
        <v>482481626</v>
      </c>
      <c r="D66" s="26">
        <v>360411473</v>
      </c>
      <c r="E66" s="26">
        <v>122070153</v>
      </c>
    </row>
    <row r="67" spans="1:5" s="70" customFormat="1" ht="12" customHeight="1">
      <c r="A67" s="23"/>
      <c r="B67" s="23"/>
      <c r="C67" s="23"/>
      <c r="D67" s="23"/>
      <c r="E67" s="23"/>
    </row>
    <row r="68" spans="1:5" s="70" customFormat="1" ht="12" customHeight="1">
      <c r="A68" s="93" t="s">
        <v>61</v>
      </c>
      <c r="B68" s="93"/>
      <c r="C68" s="18">
        <f>SUM(C69:C117)</f>
        <v>32634903548</v>
      </c>
      <c r="D68" s="18">
        <f>SUM(D69:D117)</f>
        <v>23478854521</v>
      </c>
      <c r="E68" s="18">
        <f>SUM(E69:E117)</f>
        <v>9156049027</v>
      </c>
    </row>
    <row r="69" spans="1:5" s="70" customFormat="1" ht="12" customHeight="1">
      <c r="A69" s="100" t="s">
        <v>62</v>
      </c>
      <c r="B69" s="100"/>
      <c r="C69" s="20">
        <v>826221306</v>
      </c>
      <c r="D69" s="20">
        <v>567909216</v>
      </c>
      <c r="E69" s="20">
        <v>258312090</v>
      </c>
    </row>
    <row r="70" spans="1:5" s="70" customFormat="1" ht="12" customHeight="1">
      <c r="A70" s="100" t="s">
        <v>63</v>
      </c>
      <c r="B70" s="100"/>
      <c r="C70" s="20">
        <v>195171459</v>
      </c>
      <c r="D70" s="20">
        <v>155622282</v>
      </c>
      <c r="E70" s="20">
        <v>39549177</v>
      </c>
    </row>
    <row r="71" spans="1:5" s="70" customFormat="1" ht="12" customHeight="1">
      <c r="A71" s="100" t="s">
        <v>64</v>
      </c>
      <c r="B71" s="100"/>
      <c r="C71" s="20">
        <v>49228608</v>
      </c>
      <c r="D71" s="20">
        <v>37107577</v>
      </c>
      <c r="E71" s="20">
        <v>12121031</v>
      </c>
    </row>
    <row r="72" spans="1:5" s="70" customFormat="1" ht="12" customHeight="1">
      <c r="A72" s="100" t="s">
        <v>65</v>
      </c>
      <c r="B72" s="100"/>
      <c r="C72" s="20">
        <v>142809011</v>
      </c>
      <c r="D72" s="20">
        <v>113416493</v>
      </c>
      <c r="E72" s="20">
        <v>29392518</v>
      </c>
    </row>
    <row r="73" spans="1:5" s="70" customFormat="1" ht="12" customHeight="1">
      <c r="A73" s="100" t="s">
        <v>66</v>
      </c>
      <c r="B73" s="100"/>
      <c r="C73" s="20">
        <v>60080353</v>
      </c>
      <c r="D73" s="20">
        <v>47722059</v>
      </c>
      <c r="E73" s="20">
        <v>12358294</v>
      </c>
    </row>
    <row r="74" spans="1:5" s="70" customFormat="1" ht="12" customHeight="1">
      <c r="A74" s="100" t="s">
        <v>67</v>
      </c>
      <c r="B74" s="100"/>
      <c r="C74" s="20">
        <v>336649514</v>
      </c>
      <c r="D74" s="20">
        <v>238939680</v>
      </c>
      <c r="E74" s="20">
        <v>97709834</v>
      </c>
    </row>
    <row r="75" spans="1:5" s="70" customFormat="1" ht="12" customHeight="1">
      <c r="A75" s="100" t="s">
        <v>68</v>
      </c>
      <c r="B75" s="100"/>
      <c r="C75" s="20">
        <v>86778077</v>
      </c>
      <c r="D75" s="20">
        <v>72357675</v>
      </c>
      <c r="E75" s="20">
        <v>14420402</v>
      </c>
    </row>
    <row r="76" spans="1:5" s="70" customFormat="1" ht="12" customHeight="1">
      <c r="A76" s="100" t="s">
        <v>69</v>
      </c>
      <c r="B76" s="100"/>
      <c r="C76" s="20">
        <v>745370114</v>
      </c>
      <c r="D76" s="20">
        <v>535106429</v>
      </c>
      <c r="E76" s="20">
        <v>210263685</v>
      </c>
    </row>
    <row r="77" spans="1:5" s="70" customFormat="1" ht="12" customHeight="1">
      <c r="A77" s="100" t="s">
        <v>71</v>
      </c>
      <c r="B77" s="100"/>
      <c r="C77" s="20">
        <v>224335763</v>
      </c>
      <c r="D77" s="20">
        <v>152129588</v>
      </c>
      <c r="E77" s="20">
        <v>72206175</v>
      </c>
    </row>
    <row r="78" spans="1:5" s="70" customFormat="1" ht="12" customHeight="1">
      <c r="A78" s="100" t="s">
        <v>73</v>
      </c>
      <c r="B78" s="100"/>
      <c r="C78" s="20">
        <v>130460981</v>
      </c>
      <c r="D78" s="20">
        <v>97474436</v>
      </c>
      <c r="E78" s="20">
        <v>32986545</v>
      </c>
    </row>
    <row r="79" spans="1:5" s="70" customFormat="1" ht="12" customHeight="1">
      <c r="A79" s="100" t="s">
        <v>74</v>
      </c>
      <c r="B79" s="100"/>
      <c r="C79" s="20">
        <v>168567446</v>
      </c>
      <c r="D79" s="20">
        <v>124352600</v>
      </c>
      <c r="E79" s="20">
        <v>44214846</v>
      </c>
    </row>
    <row r="80" spans="1:5" s="70" customFormat="1" ht="12" customHeight="1">
      <c r="A80" s="100" t="s">
        <v>75</v>
      </c>
      <c r="B80" s="100"/>
      <c r="C80" s="20">
        <v>284964246</v>
      </c>
      <c r="D80" s="20">
        <v>205681224</v>
      </c>
      <c r="E80" s="20">
        <v>79283022</v>
      </c>
    </row>
    <row r="81" spans="1:5" s="70" customFormat="1" ht="12" customHeight="1">
      <c r="A81" s="100" t="s">
        <v>78</v>
      </c>
      <c r="B81" s="100"/>
      <c r="C81" s="20">
        <v>352115281</v>
      </c>
      <c r="D81" s="20">
        <v>243721296</v>
      </c>
      <c r="E81" s="20">
        <v>108393985</v>
      </c>
    </row>
    <row r="82" spans="1:5" s="70" customFormat="1" ht="12" customHeight="1">
      <c r="A82" s="100" t="s">
        <v>79</v>
      </c>
      <c r="B82" s="100"/>
      <c r="C82" s="20">
        <v>948566876</v>
      </c>
      <c r="D82" s="20">
        <v>708377911</v>
      </c>
      <c r="E82" s="20">
        <v>240188965</v>
      </c>
    </row>
    <row r="83" spans="1:5" s="70" customFormat="1" ht="12" customHeight="1">
      <c r="A83" s="100" t="s">
        <v>82</v>
      </c>
      <c r="B83" s="100"/>
      <c r="C83" s="20">
        <v>754658478</v>
      </c>
      <c r="D83" s="20">
        <v>499727088</v>
      </c>
      <c r="E83" s="20">
        <v>254931390</v>
      </c>
    </row>
    <row r="84" spans="1:5" s="70" customFormat="1" ht="12" customHeight="1">
      <c r="A84" s="100" t="s">
        <v>85</v>
      </c>
      <c r="B84" s="100"/>
      <c r="C84" s="20">
        <v>1409059322</v>
      </c>
      <c r="D84" s="20">
        <v>916614384</v>
      </c>
      <c r="E84" s="20">
        <v>492444938</v>
      </c>
    </row>
    <row r="85" spans="1:5" s="70" customFormat="1" ht="12" customHeight="1">
      <c r="A85" s="100" t="s">
        <v>86</v>
      </c>
      <c r="B85" s="100"/>
      <c r="C85" s="20">
        <v>444527261</v>
      </c>
      <c r="D85" s="20">
        <v>290021592</v>
      </c>
      <c r="E85" s="20">
        <v>154505669</v>
      </c>
    </row>
    <row r="86" spans="1:5" s="70" customFormat="1" ht="12" customHeight="1">
      <c r="A86" s="100" t="s">
        <v>88</v>
      </c>
      <c r="B86" s="100"/>
      <c r="C86" s="20">
        <v>286993187</v>
      </c>
      <c r="D86" s="20">
        <v>188746824</v>
      </c>
      <c r="E86" s="20">
        <v>98246363</v>
      </c>
    </row>
    <row r="87" spans="1:5" s="70" customFormat="1" ht="12" customHeight="1">
      <c r="A87" s="100" t="s">
        <v>89</v>
      </c>
      <c r="B87" s="100"/>
      <c r="C87" s="20">
        <v>80494788</v>
      </c>
      <c r="D87" s="20">
        <v>65912800</v>
      </c>
      <c r="E87" s="20">
        <v>14581988</v>
      </c>
    </row>
    <row r="88" spans="1:5" s="70" customFormat="1" ht="12" customHeight="1">
      <c r="A88" s="100" t="s">
        <v>90</v>
      </c>
      <c r="B88" s="100"/>
      <c r="C88" s="20">
        <v>182001722</v>
      </c>
      <c r="D88" s="20">
        <v>142319520</v>
      </c>
      <c r="E88" s="20">
        <v>39682202</v>
      </c>
    </row>
    <row r="89" spans="1:5" s="70" customFormat="1" ht="12" customHeight="1">
      <c r="A89" s="100" t="s">
        <v>91</v>
      </c>
      <c r="B89" s="100"/>
      <c r="C89" s="20">
        <v>256731436</v>
      </c>
      <c r="D89" s="20">
        <v>194989032</v>
      </c>
      <c r="E89" s="20">
        <v>61742404</v>
      </c>
    </row>
    <row r="90" spans="1:5" s="70" customFormat="1" ht="12" customHeight="1">
      <c r="A90" s="100" t="s">
        <v>92</v>
      </c>
      <c r="B90" s="100"/>
      <c r="C90" s="20">
        <v>343805231</v>
      </c>
      <c r="D90" s="20">
        <v>252631848</v>
      </c>
      <c r="E90" s="20">
        <v>91173383</v>
      </c>
    </row>
    <row r="91" spans="1:5" s="70" customFormat="1" ht="12" customHeight="1">
      <c r="A91" s="100" t="s">
        <v>93</v>
      </c>
      <c r="B91" s="100"/>
      <c r="C91" s="20">
        <v>14810212266</v>
      </c>
      <c r="D91" s="20">
        <v>10527214998</v>
      </c>
      <c r="E91" s="20">
        <v>4282997268</v>
      </c>
    </row>
    <row r="92" spans="1:5" s="70" customFormat="1" ht="12" customHeight="1">
      <c r="A92" s="100" t="s">
        <v>94</v>
      </c>
      <c r="B92" s="100"/>
      <c r="C92" s="20">
        <v>373881140</v>
      </c>
      <c r="D92" s="20">
        <v>226997400</v>
      </c>
      <c r="E92" s="20">
        <v>146883740</v>
      </c>
    </row>
    <row r="93" spans="1:5" s="70" customFormat="1" ht="12" customHeight="1">
      <c r="A93" s="100" t="s">
        <v>95</v>
      </c>
      <c r="B93" s="100"/>
      <c r="C93" s="20">
        <v>632812688</v>
      </c>
      <c r="D93" s="20">
        <v>486895752</v>
      </c>
      <c r="E93" s="20">
        <v>145916936</v>
      </c>
    </row>
    <row r="94" spans="1:5" s="70" customFormat="1" ht="12" customHeight="1">
      <c r="A94" s="100" t="s">
        <v>96</v>
      </c>
      <c r="B94" s="100"/>
      <c r="C94" s="20">
        <v>137346116</v>
      </c>
      <c r="D94" s="20">
        <v>97122183</v>
      </c>
      <c r="E94" s="20">
        <v>40223933</v>
      </c>
    </row>
    <row r="95" spans="1:5" s="70" customFormat="1" ht="12" customHeight="1">
      <c r="A95" s="100" t="s">
        <v>97</v>
      </c>
      <c r="B95" s="100"/>
      <c r="C95" s="20">
        <v>920705112</v>
      </c>
      <c r="D95" s="20">
        <v>762061165</v>
      </c>
      <c r="E95" s="20">
        <v>158643947</v>
      </c>
    </row>
    <row r="96" spans="1:5" s="70" customFormat="1" ht="12" customHeight="1">
      <c r="A96" s="100" t="s">
        <v>98</v>
      </c>
      <c r="B96" s="100"/>
      <c r="C96" s="20">
        <v>223513955</v>
      </c>
      <c r="D96" s="20">
        <v>162880707</v>
      </c>
      <c r="E96" s="20">
        <v>60633248</v>
      </c>
    </row>
    <row r="97" spans="1:5" s="70" customFormat="1" ht="12" customHeight="1">
      <c r="A97" s="100" t="s">
        <v>99</v>
      </c>
      <c r="B97" s="100"/>
      <c r="C97" s="20">
        <v>315194247</v>
      </c>
      <c r="D97" s="20">
        <v>242912208</v>
      </c>
      <c r="E97" s="20">
        <v>72282039</v>
      </c>
    </row>
    <row r="98" spans="1:5" s="70" customFormat="1" ht="12" customHeight="1">
      <c r="A98" s="100" t="s">
        <v>100</v>
      </c>
      <c r="B98" s="100"/>
      <c r="C98" s="20">
        <v>391880981</v>
      </c>
      <c r="D98" s="20">
        <v>294986100</v>
      </c>
      <c r="E98" s="20">
        <v>96894881</v>
      </c>
    </row>
    <row r="99" spans="1:5" s="70" customFormat="1" ht="12" customHeight="1">
      <c r="A99" s="100" t="s">
        <v>101</v>
      </c>
      <c r="B99" s="100"/>
      <c r="C99" s="20">
        <v>34110715</v>
      </c>
      <c r="D99" s="20">
        <v>30005028</v>
      </c>
      <c r="E99" s="20">
        <v>4105687</v>
      </c>
    </row>
    <row r="100" spans="1:5" s="70" customFormat="1" ht="12" customHeight="1">
      <c r="A100" s="100" t="s">
        <v>282</v>
      </c>
      <c r="B100" s="100"/>
      <c r="C100" s="20">
        <v>728459852</v>
      </c>
      <c r="D100" s="20">
        <v>558642449</v>
      </c>
      <c r="E100" s="20">
        <v>169817403</v>
      </c>
    </row>
    <row r="101" spans="1:5" s="70" customFormat="1" ht="12" customHeight="1">
      <c r="A101" s="100" t="s">
        <v>103</v>
      </c>
      <c r="B101" s="100"/>
      <c r="C101" s="20">
        <v>355901243</v>
      </c>
      <c r="D101" s="20">
        <v>244858488</v>
      </c>
      <c r="E101" s="20">
        <v>111042755</v>
      </c>
    </row>
    <row r="102" spans="1:5" s="70" customFormat="1" ht="12" customHeight="1">
      <c r="A102" s="100" t="s">
        <v>104</v>
      </c>
      <c r="B102" s="100"/>
      <c r="C102" s="20">
        <v>254615265</v>
      </c>
      <c r="D102" s="20">
        <v>150041136</v>
      </c>
      <c r="E102" s="20">
        <v>104574129</v>
      </c>
    </row>
    <row r="103" spans="1:5" s="70" customFormat="1" ht="12" customHeight="1">
      <c r="A103" s="100" t="s">
        <v>105</v>
      </c>
      <c r="B103" s="100"/>
      <c r="C103" s="20">
        <v>58099133</v>
      </c>
      <c r="D103" s="20">
        <v>42397152</v>
      </c>
      <c r="E103" s="20">
        <v>15701981</v>
      </c>
    </row>
    <row r="104" spans="1:5" s="70" customFormat="1" ht="12" customHeight="1">
      <c r="A104" s="100" t="s">
        <v>106</v>
      </c>
      <c r="B104" s="100"/>
      <c r="C104" s="20">
        <v>136991729</v>
      </c>
      <c r="D104" s="20">
        <v>114569550</v>
      </c>
      <c r="E104" s="20">
        <v>22422179</v>
      </c>
    </row>
    <row r="105" spans="1:5" s="70" customFormat="1" ht="12" customHeight="1">
      <c r="A105" s="100" t="s">
        <v>107</v>
      </c>
      <c r="B105" s="100"/>
      <c r="C105" s="20">
        <v>264758442</v>
      </c>
      <c r="D105" s="20">
        <v>178195752</v>
      </c>
      <c r="E105" s="20">
        <v>86562690</v>
      </c>
    </row>
    <row r="106" spans="1:5" s="70" customFormat="1" ht="12" customHeight="1">
      <c r="A106" s="100" t="s">
        <v>108</v>
      </c>
      <c r="B106" s="100"/>
      <c r="C106" s="20">
        <v>1065664437</v>
      </c>
      <c r="D106" s="20">
        <v>906201495</v>
      </c>
      <c r="E106" s="20">
        <v>159462942</v>
      </c>
    </row>
    <row r="107" spans="1:5" s="70" customFormat="1" ht="12" customHeight="1">
      <c r="A107" s="100" t="s">
        <v>109</v>
      </c>
      <c r="B107" s="100"/>
      <c r="C107" s="20">
        <v>260532305</v>
      </c>
      <c r="D107" s="20">
        <v>186513600</v>
      </c>
      <c r="E107" s="20">
        <v>74018705</v>
      </c>
    </row>
    <row r="108" spans="1:5" s="70" customFormat="1" ht="12" customHeight="1">
      <c r="A108" s="100" t="s">
        <v>111</v>
      </c>
      <c r="B108" s="100"/>
      <c r="C108" s="20">
        <v>451044253</v>
      </c>
      <c r="D108" s="20">
        <v>315536088</v>
      </c>
      <c r="E108" s="20">
        <v>135508165</v>
      </c>
    </row>
    <row r="109" spans="1:5" s="70" customFormat="1" ht="12" customHeight="1">
      <c r="A109" s="100" t="s">
        <v>112</v>
      </c>
      <c r="B109" s="100"/>
      <c r="C109" s="20">
        <v>247309218</v>
      </c>
      <c r="D109" s="20">
        <v>172695600</v>
      </c>
      <c r="E109" s="20">
        <v>74613618</v>
      </c>
    </row>
    <row r="110" spans="1:5" s="70" customFormat="1" ht="12" customHeight="1">
      <c r="A110" s="100" t="s">
        <v>114</v>
      </c>
      <c r="B110" s="100"/>
      <c r="C110" s="20">
        <v>149784870</v>
      </c>
      <c r="D110" s="20">
        <v>102183652</v>
      </c>
      <c r="E110" s="20">
        <v>47601218</v>
      </c>
    </row>
    <row r="111" spans="1:5" s="70" customFormat="1" ht="12" customHeight="1">
      <c r="A111" s="100" t="s">
        <v>115</v>
      </c>
      <c r="B111" s="100"/>
      <c r="C111" s="20">
        <v>354365170</v>
      </c>
      <c r="D111" s="20">
        <v>243845952</v>
      </c>
      <c r="E111" s="20">
        <v>110519218</v>
      </c>
    </row>
    <row r="112" spans="1:5" s="70" customFormat="1" ht="12" customHeight="1">
      <c r="A112" s="100" t="s">
        <v>119</v>
      </c>
      <c r="B112" s="100"/>
      <c r="C112" s="20">
        <v>439319447</v>
      </c>
      <c r="D112" s="20">
        <v>323165976</v>
      </c>
      <c r="E112" s="20">
        <v>116153471</v>
      </c>
    </row>
    <row r="113" spans="1:5" s="70" customFormat="1" ht="12" customHeight="1">
      <c r="A113" s="100" t="s">
        <v>120</v>
      </c>
      <c r="B113" s="100"/>
      <c r="C113" s="20">
        <v>486897214</v>
      </c>
      <c r="D113" s="20">
        <v>358533000</v>
      </c>
      <c r="E113" s="20">
        <v>128364214</v>
      </c>
    </row>
    <row r="114" spans="1:5" s="70" customFormat="1" ht="12" customHeight="1">
      <c r="A114" s="100" t="s">
        <v>332</v>
      </c>
      <c r="B114" s="104"/>
      <c r="C114" s="20">
        <v>566852636</v>
      </c>
      <c r="D114" s="20">
        <v>431554208</v>
      </c>
      <c r="E114" s="20">
        <v>135298428</v>
      </c>
    </row>
    <row r="115" spans="1:5" s="70" customFormat="1" ht="12" customHeight="1">
      <c r="A115" s="100" t="s">
        <v>122</v>
      </c>
      <c r="B115" s="100"/>
      <c r="C115" s="20">
        <v>130475306</v>
      </c>
      <c r="D115" s="20">
        <v>94756200</v>
      </c>
      <c r="E115" s="20">
        <v>35719106</v>
      </c>
    </row>
    <row r="116" spans="1:5" s="70" customFormat="1" ht="12" customHeight="1">
      <c r="A116" s="100" t="s">
        <v>123</v>
      </c>
      <c r="B116" s="100"/>
      <c r="C116" s="20">
        <v>314940679</v>
      </c>
      <c r="D116" s="20">
        <v>214436544</v>
      </c>
      <c r="E116" s="20">
        <v>100504135</v>
      </c>
    </row>
    <row r="117" spans="1:5" s="70" customFormat="1" ht="12" customHeight="1">
      <c r="A117" s="105" t="s">
        <v>124</v>
      </c>
      <c r="B117" s="105"/>
      <c r="C117" s="26">
        <v>219644669</v>
      </c>
      <c r="D117" s="26">
        <v>158770584</v>
      </c>
      <c r="E117" s="26">
        <v>60874085</v>
      </c>
    </row>
    <row r="118" spans="1:5" s="70" customFormat="1" ht="12" customHeight="1">
      <c r="A118" s="23"/>
      <c r="B118" s="23"/>
      <c r="C118" s="23"/>
      <c r="D118" s="23"/>
      <c r="E118" s="23"/>
    </row>
    <row r="119" spans="1:5" s="70" customFormat="1" ht="12" customHeight="1">
      <c r="A119" s="93" t="s">
        <v>125</v>
      </c>
      <c r="B119" s="93"/>
      <c r="C119" s="18">
        <f>SUM(C120:C138)</f>
        <v>15010499434</v>
      </c>
      <c r="D119" s="18">
        <f>SUM(D120:D138)</f>
        <v>10031043788</v>
      </c>
      <c r="E119" s="18">
        <f>SUM(E120:E138)</f>
        <v>4979455646</v>
      </c>
    </row>
    <row r="120" spans="1:5" s="70" customFormat="1" ht="12" customHeight="1">
      <c r="A120" s="100" t="s">
        <v>126</v>
      </c>
      <c r="B120" s="100"/>
      <c r="C120" s="20">
        <v>2240995362</v>
      </c>
      <c r="D120" s="20">
        <v>1333497894</v>
      </c>
      <c r="E120" s="20">
        <v>907497468</v>
      </c>
    </row>
    <row r="121" spans="1:5" s="70" customFormat="1" ht="12" customHeight="1">
      <c r="A121" s="100" t="s">
        <v>128</v>
      </c>
      <c r="B121" s="100"/>
      <c r="C121" s="20">
        <v>214136712</v>
      </c>
      <c r="D121" s="20">
        <v>128235054</v>
      </c>
      <c r="E121" s="20">
        <v>85901658</v>
      </c>
    </row>
    <row r="122" spans="1:5" s="70" customFormat="1" ht="12" customHeight="1">
      <c r="A122" s="100" t="s">
        <v>129</v>
      </c>
      <c r="B122" s="100"/>
      <c r="C122" s="20">
        <v>760983561</v>
      </c>
      <c r="D122" s="20">
        <v>523317416</v>
      </c>
      <c r="E122" s="20">
        <v>237666145</v>
      </c>
    </row>
    <row r="123" spans="1:5" s="70" customFormat="1" ht="12" customHeight="1">
      <c r="A123" s="100" t="s">
        <v>132</v>
      </c>
      <c r="B123" s="100"/>
      <c r="C123" s="20">
        <v>203797930</v>
      </c>
      <c r="D123" s="20">
        <v>169145227</v>
      </c>
      <c r="E123" s="20">
        <v>34652703</v>
      </c>
    </row>
    <row r="124" spans="1:5" s="70" customFormat="1" ht="12" customHeight="1">
      <c r="A124" s="100" t="s">
        <v>135</v>
      </c>
      <c r="B124" s="100"/>
      <c r="C124" s="20">
        <v>447702543</v>
      </c>
      <c r="D124" s="20">
        <v>306653377</v>
      </c>
      <c r="E124" s="20">
        <v>141049166</v>
      </c>
    </row>
    <row r="125" spans="1:5" s="70" customFormat="1" ht="12" customHeight="1">
      <c r="A125" s="100" t="s">
        <v>283</v>
      </c>
      <c r="B125" s="100"/>
      <c r="C125" s="20">
        <v>1438926628</v>
      </c>
      <c r="D125" s="20">
        <v>1026378215</v>
      </c>
      <c r="E125" s="20">
        <v>412548413</v>
      </c>
    </row>
    <row r="126" spans="1:5" s="70" customFormat="1" ht="12" customHeight="1">
      <c r="A126" s="100" t="s">
        <v>138</v>
      </c>
      <c r="B126" s="100"/>
      <c r="C126" s="20">
        <v>750331689</v>
      </c>
      <c r="D126" s="20">
        <v>488991269</v>
      </c>
      <c r="E126" s="20">
        <v>261340420</v>
      </c>
    </row>
    <row r="127" spans="1:5" s="70" customFormat="1" ht="12" customHeight="1">
      <c r="A127" s="100" t="s">
        <v>142</v>
      </c>
      <c r="B127" s="100"/>
      <c r="C127" s="20">
        <v>214121789</v>
      </c>
      <c r="D127" s="20">
        <v>154340901</v>
      </c>
      <c r="E127" s="20">
        <v>59780888</v>
      </c>
    </row>
    <row r="128" spans="1:5" s="70" customFormat="1" ht="12" customHeight="1">
      <c r="A128" s="100" t="s">
        <v>143</v>
      </c>
      <c r="B128" s="100"/>
      <c r="C128" s="20">
        <v>3173582231</v>
      </c>
      <c r="D128" s="20">
        <v>2170137546</v>
      </c>
      <c r="E128" s="20">
        <v>1003444685</v>
      </c>
    </row>
    <row r="129" spans="1:5" s="70" customFormat="1" ht="12" customHeight="1">
      <c r="A129" s="100" t="s">
        <v>144</v>
      </c>
      <c r="B129" s="100"/>
      <c r="C129" s="20">
        <v>1208841451</v>
      </c>
      <c r="D129" s="20">
        <v>810890604</v>
      </c>
      <c r="E129" s="20">
        <v>397950847</v>
      </c>
    </row>
    <row r="130" spans="1:5" s="70" customFormat="1" ht="12" customHeight="1">
      <c r="A130" s="100" t="s">
        <v>146</v>
      </c>
      <c r="B130" s="100"/>
      <c r="C130" s="20">
        <v>41474188</v>
      </c>
      <c r="D130" s="20">
        <v>34211697</v>
      </c>
      <c r="E130" s="20">
        <v>7262491</v>
      </c>
    </row>
    <row r="131" spans="1:5" s="70" customFormat="1" ht="12" customHeight="1">
      <c r="A131" s="100" t="s">
        <v>147</v>
      </c>
      <c r="B131" s="100"/>
      <c r="C131" s="20">
        <v>1543526627</v>
      </c>
      <c r="D131" s="20">
        <v>999953981</v>
      </c>
      <c r="E131" s="20">
        <v>543572646</v>
      </c>
    </row>
    <row r="132" spans="1:5" s="70" customFormat="1" ht="12" customHeight="1">
      <c r="A132" s="100" t="s">
        <v>149</v>
      </c>
      <c r="B132" s="100"/>
      <c r="C132" s="20">
        <v>705570361</v>
      </c>
      <c r="D132" s="20">
        <v>499778047</v>
      </c>
      <c r="E132" s="20">
        <v>205792314</v>
      </c>
    </row>
    <row r="133" spans="1:5" s="70" customFormat="1" ht="12" customHeight="1">
      <c r="A133" s="100" t="s">
        <v>150</v>
      </c>
      <c r="B133" s="100"/>
      <c r="C133" s="20">
        <v>125013716</v>
      </c>
      <c r="D133" s="20">
        <v>97860907</v>
      </c>
      <c r="E133" s="20">
        <v>27152809</v>
      </c>
    </row>
    <row r="134" spans="1:5" s="70" customFormat="1" ht="12" customHeight="1">
      <c r="A134" s="100" t="s">
        <v>151</v>
      </c>
      <c r="B134" s="100"/>
      <c r="C134" s="20">
        <v>364388040</v>
      </c>
      <c r="D134" s="20">
        <v>240377563</v>
      </c>
      <c r="E134" s="20">
        <v>124010477</v>
      </c>
    </row>
    <row r="135" spans="1:5" s="70" customFormat="1" ht="12" customHeight="1">
      <c r="A135" s="100" t="s">
        <v>153</v>
      </c>
      <c r="B135" s="100"/>
      <c r="C135" s="20">
        <v>353942507</v>
      </c>
      <c r="D135" s="20">
        <v>213101359</v>
      </c>
      <c r="E135" s="20">
        <v>140841148</v>
      </c>
    </row>
    <row r="136" spans="1:5" s="70" customFormat="1" ht="12" customHeight="1">
      <c r="A136" s="100" t="s">
        <v>158</v>
      </c>
      <c r="B136" s="100"/>
      <c r="C136" s="20">
        <v>615055650</v>
      </c>
      <c r="D136" s="20">
        <v>425959161</v>
      </c>
      <c r="E136" s="20">
        <v>189096489</v>
      </c>
    </row>
    <row r="137" spans="1:5" s="70" customFormat="1" ht="12" customHeight="1">
      <c r="A137" s="100" t="s">
        <v>298</v>
      </c>
      <c r="B137" s="100"/>
      <c r="C137" s="20">
        <v>433963351</v>
      </c>
      <c r="D137" s="20">
        <v>269408641</v>
      </c>
      <c r="E137" s="20">
        <v>164554710</v>
      </c>
    </row>
    <row r="138" spans="1:5" s="70" customFormat="1" ht="12" customHeight="1">
      <c r="A138" s="25" t="s">
        <v>328</v>
      </c>
      <c r="B138" s="25"/>
      <c r="C138" s="26">
        <v>174145098</v>
      </c>
      <c r="D138" s="26">
        <v>138804929</v>
      </c>
      <c r="E138" s="26">
        <v>35340169</v>
      </c>
    </row>
    <row r="139" spans="1:5" s="70" customFormat="1" ht="12" customHeight="1">
      <c r="A139" s="23"/>
      <c r="B139" s="23"/>
      <c r="C139" s="23"/>
      <c r="D139" s="23"/>
      <c r="E139" s="23"/>
    </row>
    <row r="140" spans="1:5" s="70" customFormat="1" ht="12" customHeight="1">
      <c r="A140" s="93" t="s">
        <v>163</v>
      </c>
      <c r="B140" s="93"/>
      <c r="C140" s="18">
        <f>SUM(C141:C148)</f>
        <v>983979604</v>
      </c>
      <c r="D140" s="18">
        <f>SUM(D141:D148)</f>
        <v>748368606</v>
      </c>
      <c r="E140" s="18">
        <f>SUM(E141:E148)</f>
        <v>235610998</v>
      </c>
    </row>
    <row r="141" spans="1:5" s="70" customFormat="1" ht="12" customHeight="1">
      <c r="A141" s="100" t="s">
        <v>164</v>
      </c>
      <c r="B141" s="100"/>
      <c r="C141" s="20">
        <v>236442661</v>
      </c>
      <c r="D141" s="20">
        <v>161665495</v>
      </c>
      <c r="E141" s="20">
        <v>74777166</v>
      </c>
    </row>
    <row r="142" spans="1:5" s="70" customFormat="1" ht="12" customHeight="1">
      <c r="A142" s="100" t="s">
        <v>165</v>
      </c>
      <c r="B142" s="100"/>
      <c r="C142" s="20">
        <v>20867592</v>
      </c>
      <c r="D142" s="20">
        <v>18489203</v>
      </c>
      <c r="E142" s="20">
        <v>2378389</v>
      </c>
    </row>
    <row r="143" spans="1:5" s="70" customFormat="1" ht="12" customHeight="1">
      <c r="A143" s="100" t="s">
        <v>166</v>
      </c>
      <c r="B143" s="100"/>
      <c r="C143" s="20">
        <v>23516794</v>
      </c>
      <c r="D143" s="20">
        <v>17120983</v>
      </c>
      <c r="E143" s="20">
        <v>6395811</v>
      </c>
    </row>
    <row r="144" spans="1:5" s="70" customFormat="1" ht="12" customHeight="1">
      <c r="A144" s="100" t="s">
        <v>167</v>
      </c>
      <c r="B144" s="100"/>
      <c r="C144" s="20">
        <v>12763410</v>
      </c>
      <c r="D144" s="20">
        <v>9763291</v>
      </c>
      <c r="E144" s="20">
        <v>3000119</v>
      </c>
    </row>
    <row r="145" spans="1:5" s="70" customFormat="1" ht="12" customHeight="1">
      <c r="A145" s="100" t="s">
        <v>168</v>
      </c>
      <c r="B145" s="100"/>
      <c r="C145" s="20">
        <v>177493937</v>
      </c>
      <c r="D145" s="20">
        <v>147844204</v>
      </c>
      <c r="E145" s="20">
        <v>29649733</v>
      </c>
    </row>
    <row r="146" spans="1:5" s="70" customFormat="1" ht="12" customHeight="1">
      <c r="A146" s="100" t="s">
        <v>169</v>
      </c>
      <c r="B146" s="100"/>
      <c r="C146" s="20">
        <v>91391718</v>
      </c>
      <c r="D146" s="20">
        <v>73024130</v>
      </c>
      <c r="E146" s="20">
        <v>18367588</v>
      </c>
    </row>
    <row r="147" spans="1:5" s="70" customFormat="1" ht="12" customHeight="1">
      <c r="A147" s="100" t="s">
        <v>170</v>
      </c>
      <c r="B147" s="100"/>
      <c r="C147" s="20">
        <v>7864962</v>
      </c>
      <c r="D147" s="20">
        <v>7055199</v>
      </c>
      <c r="E147" s="20">
        <v>809763</v>
      </c>
    </row>
    <row r="148" spans="1:5" s="70" customFormat="1" ht="12" customHeight="1">
      <c r="A148" s="101" t="s">
        <v>171</v>
      </c>
      <c r="B148" s="101"/>
      <c r="C148" s="26">
        <v>413638530</v>
      </c>
      <c r="D148" s="26">
        <v>313406101</v>
      </c>
      <c r="E148" s="26">
        <v>100232429</v>
      </c>
    </row>
    <row r="149" spans="1:5" s="70" customFormat="1" ht="12" customHeight="1">
      <c r="A149" s="23"/>
      <c r="B149" s="23"/>
      <c r="C149" s="23"/>
      <c r="D149" s="23"/>
      <c r="E149" s="23"/>
    </row>
    <row r="150" spans="1:5" s="70" customFormat="1" ht="12" customHeight="1">
      <c r="A150" s="93" t="s">
        <v>172</v>
      </c>
      <c r="B150" s="93"/>
      <c r="C150" s="18">
        <f>SUM(C151:C156)</f>
        <v>9694201625</v>
      </c>
      <c r="D150" s="18">
        <f>SUM(D151:D156)</f>
        <v>7028354257</v>
      </c>
      <c r="E150" s="18">
        <f>SUM(E151:E156)</f>
        <v>2665847368</v>
      </c>
    </row>
    <row r="151" spans="1:5" s="70" customFormat="1" ht="12" customHeight="1">
      <c r="A151" s="100" t="s">
        <v>173</v>
      </c>
      <c r="B151" s="100"/>
      <c r="C151" s="20">
        <v>804703907</v>
      </c>
      <c r="D151" s="20">
        <v>548356207</v>
      </c>
      <c r="E151" s="20">
        <v>256347700</v>
      </c>
    </row>
    <row r="152" spans="1:5" s="70" customFormat="1" ht="12" customHeight="1">
      <c r="A152" s="100" t="s">
        <v>174</v>
      </c>
      <c r="B152" s="100"/>
      <c r="C152" s="20">
        <v>7487098280</v>
      </c>
      <c r="D152" s="20">
        <v>5473301337</v>
      </c>
      <c r="E152" s="20">
        <v>2013796943</v>
      </c>
    </row>
    <row r="153" spans="1:5" s="70" customFormat="1" ht="12" customHeight="1">
      <c r="A153" s="100" t="s">
        <v>175</v>
      </c>
      <c r="B153" s="100"/>
      <c r="C153" s="20">
        <v>530521772</v>
      </c>
      <c r="D153" s="20">
        <v>370495112</v>
      </c>
      <c r="E153" s="20">
        <v>160026660</v>
      </c>
    </row>
    <row r="154" spans="1:5" s="70" customFormat="1" ht="12" customHeight="1">
      <c r="A154" s="100" t="s">
        <v>181</v>
      </c>
      <c r="B154" s="100"/>
      <c r="C154" s="20">
        <v>43082123</v>
      </c>
      <c r="D154" s="20">
        <v>35023232</v>
      </c>
      <c r="E154" s="20">
        <v>8058891</v>
      </c>
    </row>
    <row r="155" spans="1:5" s="70" customFormat="1" ht="12" customHeight="1">
      <c r="A155" s="100" t="s">
        <v>182</v>
      </c>
      <c r="B155" s="100"/>
      <c r="C155" s="20">
        <v>244023135</v>
      </c>
      <c r="D155" s="20">
        <v>166867157</v>
      </c>
      <c r="E155" s="20">
        <v>77155978</v>
      </c>
    </row>
    <row r="156" spans="1:5" s="70" customFormat="1" ht="12" customHeight="1">
      <c r="A156" s="105" t="s">
        <v>188</v>
      </c>
      <c r="B156" s="105"/>
      <c r="C156" s="26">
        <v>584772408</v>
      </c>
      <c r="D156" s="26">
        <v>434311212</v>
      </c>
      <c r="E156" s="26">
        <v>150461196</v>
      </c>
    </row>
    <row r="157" spans="1:5" s="70" customFormat="1" ht="12" customHeight="1">
      <c r="A157" s="23"/>
      <c r="B157" s="23"/>
      <c r="C157" s="23"/>
      <c r="D157" s="23"/>
      <c r="E157" s="23"/>
    </row>
    <row r="158" spans="1:5" s="70" customFormat="1" ht="12" customHeight="1">
      <c r="A158" s="93" t="s">
        <v>191</v>
      </c>
      <c r="B158" s="93"/>
      <c r="C158" s="18">
        <f>SUM(C159:C160)</f>
        <v>1438959794</v>
      </c>
      <c r="D158" s="18">
        <f>SUM(D159:D160)</f>
        <v>1006354623</v>
      </c>
      <c r="E158" s="18">
        <f>SUM(E159:E160)</f>
        <v>432605171</v>
      </c>
    </row>
    <row r="159" spans="1:5" s="70" customFormat="1" ht="12" customHeight="1">
      <c r="A159" s="100" t="s">
        <v>192</v>
      </c>
      <c r="B159" s="100"/>
      <c r="C159" s="20">
        <v>927431304</v>
      </c>
      <c r="D159" s="20">
        <v>640979755</v>
      </c>
      <c r="E159" s="20">
        <v>286451549</v>
      </c>
    </row>
    <row r="160" spans="1:5" s="70" customFormat="1" ht="12" customHeight="1">
      <c r="A160" s="105" t="s">
        <v>320</v>
      </c>
      <c r="B160" s="105"/>
      <c r="C160" s="26">
        <v>511528490</v>
      </c>
      <c r="D160" s="26">
        <v>365374868</v>
      </c>
      <c r="E160" s="26">
        <v>146153622</v>
      </c>
    </row>
    <row r="161" spans="1:5" s="70" customFormat="1" ht="12" customHeight="1">
      <c r="A161" s="23"/>
      <c r="B161" s="23"/>
      <c r="C161" s="23"/>
      <c r="D161" s="23"/>
      <c r="E161" s="23"/>
    </row>
    <row r="162" spans="1:5" s="70" customFormat="1" ht="12" customHeight="1">
      <c r="A162" s="93" t="s">
        <v>198</v>
      </c>
      <c r="B162" s="93"/>
      <c r="C162" s="18">
        <f>SUM(C163:C165)</f>
        <v>909453752</v>
      </c>
      <c r="D162" s="18">
        <f>SUM(D163:D165)</f>
        <v>672758236</v>
      </c>
      <c r="E162" s="18">
        <f>SUM(E163:E165)</f>
        <v>236695516</v>
      </c>
    </row>
    <row r="163" spans="1:5" s="70" customFormat="1" ht="12" customHeight="1">
      <c r="A163" s="100" t="s">
        <v>199</v>
      </c>
      <c r="B163" s="100"/>
      <c r="C163" s="20">
        <v>302064242</v>
      </c>
      <c r="D163" s="20">
        <v>227987286</v>
      </c>
      <c r="E163" s="20">
        <v>74076956</v>
      </c>
    </row>
    <row r="164" spans="1:5" s="70" customFormat="1" ht="12" customHeight="1">
      <c r="A164" s="100" t="s">
        <v>200</v>
      </c>
      <c r="B164" s="100"/>
      <c r="C164" s="20">
        <v>299730067</v>
      </c>
      <c r="D164" s="20">
        <v>223340630</v>
      </c>
      <c r="E164" s="20">
        <v>76389437</v>
      </c>
    </row>
    <row r="165" spans="1:5" s="70" customFormat="1" ht="12" customHeight="1">
      <c r="A165" s="105" t="s">
        <v>293</v>
      </c>
      <c r="B165" s="105"/>
      <c r="C165" s="36">
        <v>307659443</v>
      </c>
      <c r="D165" s="36">
        <v>221430320</v>
      </c>
      <c r="E165" s="36">
        <v>86229123</v>
      </c>
    </row>
    <row r="166" spans="1:5" s="70" customFormat="1" ht="12" customHeight="1">
      <c r="A166" s="23"/>
      <c r="B166" s="23"/>
      <c r="C166" s="23"/>
      <c r="D166" s="23"/>
      <c r="E166" s="23"/>
    </row>
    <row r="167" spans="1:5" s="70" customFormat="1" ht="12" customHeight="1">
      <c r="A167" s="93" t="s">
        <v>204</v>
      </c>
      <c r="B167" s="93"/>
      <c r="C167" s="18">
        <f>SUM(C168:C177)</f>
        <v>1473039633</v>
      </c>
      <c r="D167" s="18">
        <f>SUM(D168:D177)</f>
        <v>1152274436</v>
      </c>
      <c r="E167" s="18">
        <f>SUM(E168:E177)</f>
        <v>320765197</v>
      </c>
    </row>
    <row r="168" spans="1:5" s="70" customFormat="1" ht="12" customHeight="1">
      <c r="A168" s="100" t="s">
        <v>205</v>
      </c>
      <c r="B168" s="100"/>
      <c r="C168" s="20">
        <v>230478375</v>
      </c>
      <c r="D168" s="20">
        <v>187337731</v>
      </c>
      <c r="E168" s="20">
        <v>43140644</v>
      </c>
    </row>
    <row r="169" spans="1:5" s="70" customFormat="1" ht="12" customHeight="1">
      <c r="A169" s="100" t="s">
        <v>207</v>
      </c>
      <c r="B169" s="100"/>
      <c r="C169" s="20">
        <v>22647890</v>
      </c>
      <c r="D169" s="20">
        <v>17057283</v>
      </c>
      <c r="E169" s="20">
        <v>5590607</v>
      </c>
    </row>
    <row r="170" spans="1:5" s="70" customFormat="1" ht="12" customHeight="1">
      <c r="A170" s="100" t="s">
        <v>208</v>
      </c>
      <c r="B170" s="100"/>
      <c r="C170" s="20">
        <v>123127785</v>
      </c>
      <c r="D170" s="20">
        <v>95716558</v>
      </c>
      <c r="E170" s="20">
        <v>27411227</v>
      </c>
    </row>
    <row r="171" spans="1:5" s="70" customFormat="1" ht="12" customHeight="1">
      <c r="A171" s="100" t="s">
        <v>213</v>
      </c>
      <c r="B171" s="100"/>
      <c r="C171" s="20">
        <v>51824737</v>
      </c>
      <c r="D171" s="20">
        <v>35503514</v>
      </c>
      <c r="E171" s="20">
        <v>16321223</v>
      </c>
    </row>
    <row r="172" spans="1:5" s="70" customFormat="1" ht="12" customHeight="1">
      <c r="A172" s="100" t="s">
        <v>214</v>
      </c>
      <c r="B172" s="100"/>
      <c r="C172" s="20">
        <v>500620963</v>
      </c>
      <c r="D172" s="20">
        <v>402505868</v>
      </c>
      <c r="E172" s="20">
        <v>98115095</v>
      </c>
    </row>
    <row r="173" spans="1:5" s="70" customFormat="1" ht="12" customHeight="1">
      <c r="A173" s="100" t="s">
        <v>215</v>
      </c>
      <c r="B173" s="100"/>
      <c r="C173" s="20">
        <v>137440380</v>
      </c>
      <c r="D173" s="20">
        <v>104817265</v>
      </c>
      <c r="E173" s="20">
        <v>32623115</v>
      </c>
    </row>
    <row r="174" spans="1:5" s="70" customFormat="1" ht="12" customHeight="1">
      <c r="A174" s="100" t="s">
        <v>218</v>
      </c>
      <c r="B174" s="100"/>
      <c r="C174" s="20">
        <v>38820405</v>
      </c>
      <c r="D174" s="20">
        <v>30218346</v>
      </c>
      <c r="E174" s="20">
        <v>8602059</v>
      </c>
    </row>
    <row r="175" spans="1:5" s="70" customFormat="1" ht="12" customHeight="1">
      <c r="A175" s="100" t="s">
        <v>219</v>
      </c>
      <c r="B175" s="100"/>
      <c r="C175" s="20">
        <v>91648200</v>
      </c>
      <c r="D175" s="20">
        <v>65619819</v>
      </c>
      <c r="E175" s="20">
        <v>26028381</v>
      </c>
    </row>
    <row r="176" spans="1:5" s="70" customFormat="1" ht="12" customHeight="1">
      <c r="A176" s="100" t="s">
        <v>220</v>
      </c>
      <c r="B176" s="100"/>
      <c r="C176" s="20">
        <v>64162535</v>
      </c>
      <c r="D176" s="20">
        <v>46787998</v>
      </c>
      <c r="E176" s="20">
        <v>17374537</v>
      </c>
    </row>
    <row r="177" spans="1:5" s="70" customFormat="1" ht="12" customHeight="1">
      <c r="A177" s="105" t="s">
        <v>221</v>
      </c>
      <c r="B177" s="105"/>
      <c r="C177" s="26">
        <v>212268363</v>
      </c>
      <c r="D177" s="26">
        <v>166710054</v>
      </c>
      <c r="E177" s="26">
        <v>45558309</v>
      </c>
    </row>
    <row r="178" spans="1:5" s="70" customFormat="1" ht="12" customHeight="1">
      <c r="A178" s="23"/>
      <c r="B178" s="23"/>
      <c r="C178" s="23"/>
      <c r="D178" s="23"/>
      <c r="E178" s="23"/>
    </row>
    <row r="179" spans="1:5" s="70" customFormat="1" ht="12" customHeight="1">
      <c r="A179" s="93" t="s">
        <v>223</v>
      </c>
      <c r="B179" s="93"/>
      <c r="C179" s="18">
        <f>SUM(C180:C187)</f>
        <v>71411791193</v>
      </c>
      <c r="D179" s="18">
        <f>SUM(D180:D187)</f>
        <v>51047725005</v>
      </c>
      <c r="E179" s="18">
        <f>SUM(E180:E187)</f>
        <v>20364066188</v>
      </c>
    </row>
    <row r="180" spans="1:5" s="70" customFormat="1" ht="12" customHeight="1">
      <c r="A180" s="100" t="s">
        <v>224</v>
      </c>
      <c r="B180" s="100"/>
      <c r="C180" s="20">
        <f>SUM(C56:C66)</f>
        <v>9266753803</v>
      </c>
      <c r="D180" s="20">
        <f>SUM(D56:D66)</f>
        <v>6929716538</v>
      </c>
      <c r="E180" s="20">
        <f>SUM(E56:E66)</f>
        <v>2337037265</v>
      </c>
    </row>
    <row r="181" spans="1:5" s="70" customFormat="1" ht="12" customHeight="1">
      <c r="A181" s="100" t="s">
        <v>225</v>
      </c>
      <c r="B181" s="100"/>
      <c r="C181" s="20">
        <f>SUM(C69:C117)</f>
        <v>32634903548</v>
      </c>
      <c r="D181" s="20">
        <f>SUM(D69:D117)</f>
        <v>23478854521</v>
      </c>
      <c r="E181" s="20">
        <f>SUM(E69:E117)</f>
        <v>9156049027</v>
      </c>
    </row>
    <row r="182" spans="1:5" s="70" customFormat="1" ht="12" customHeight="1">
      <c r="A182" s="100" t="s">
        <v>226</v>
      </c>
      <c r="B182" s="100"/>
      <c r="C182" s="20">
        <f>SUM(C120:C138)</f>
        <v>15010499434</v>
      </c>
      <c r="D182" s="20">
        <f>SUM(D120:D138)</f>
        <v>10031043788</v>
      </c>
      <c r="E182" s="20">
        <f>SUM(E120:E138)</f>
        <v>4979455646</v>
      </c>
    </row>
    <row r="183" spans="1:5" s="70" customFormat="1" ht="12" customHeight="1">
      <c r="A183" s="100" t="s">
        <v>227</v>
      </c>
      <c r="B183" s="100"/>
      <c r="C183" s="20">
        <f>SUM(C141:C148)</f>
        <v>983979604</v>
      </c>
      <c r="D183" s="20">
        <f>SUM(D141:D148)</f>
        <v>748368606</v>
      </c>
      <c r="E183" s="20">
        <f>SUM(E141:E148)</f>
        <v>235610998</v>
      </c>
    </row>
    <row r="184" spans="1:5" s="70" customFormat="1" ht="12" customHeight="1">
      <c r="A184" s="100" t="s">
        <v>228</v>
      </c>
      <c r="B184" s="100"/>
      <c r="C184" s="20">
        <f>SUM(C151:C156)</f>
        <v>9694201625</v>
      </c>
      <c r="D184" s="20">
        <f>SUM(D151:D156)</f>
        <v>7028354257</v>
      </c>
      <c r="E184" s="20">
        <f>SUM(E151:E156)</f>
        <v>2665847368</v>
      </c>
    </row>
    <row r="185" spans="1:5" s="70" customFormat="1" ht="12" customHeight="1">
      <c r="A185" s="100" t="s">
        <v>229</v>
      </c>
      <c r="B185" s="100"/>
      <c r="C185" s="20">
        <f>SUM(C159:C160)</f>
        <v>1438959794</v>
      </c>
      <c r="D185" s="20">
        <f>SUM(D159:D160)</f>
        <v>1006354623</v>
      </c>
      <c r="E185" s="20">
        <f>SUM(E159:E160)</f>
        <v>432605171</v>
      </c>
    </row>
    <row r="186" spans="1:5" s="70" customFormat="1" ht="12" customHeight="1">
      <c r="A186" s="100" t="s">
        <v>230</v>
      </c>
      <c r="B186" s="100"/>
      <c r="C186" s="20">
        <f>SUM(C163:C165)</f>
        <v>909453752</v>
      </c>
      <c r="D186" s="20">
        <f>SUM(D163:D165)</f>
        <v>672758236</v>
      </c>
      <c r="E186" s="20">
        <f>SUM(E163:E165)</f>
        <v>236695516</v>
      </c>
    </row>
    <row r="187" spans="1:5" s="70" customFormat="1" ht="12" customHeight="1">
      <c r="A187" s="101" t="s">
        <v>231</v>
      </c>
      <c r="B187" s="101"/>
      <c r="C187" s="26">
        <f>SUM(C168:C177)</f>
        <v>1473039633</v>
      </c>
      <c r="D187" s="26">
        <f>SUM(D168:D177)</f>
        <v>1152274436</v>
      </c>
      <c r="E187" s="26">
        <f>SUM(E168:E177)</f>
        <v>320765197</v>
      </c>
    </row>
    <row r="188" spans="1:5" s="70" customFormat="1" ht="12" customHeight="1">
      <c r="A188" s="25"/>
      <c r="B188" s="25"/>
      <c r="C188" s="36"/>
      <c r="D188" s="36"/>
      <c r="E188" s="36"/>
    </row>
    <row r="189" spans="1:5" s="70" customFormat="1" ht="12" customHeight="1">
      <c r="A189" s="93" t="s">
        <v>315</v>
      </c>
      <c r="B189" s="93"/>
      <c r="C189" s="18">
        <f>+C190+C191+C192+C193+C194</f>
        <v>66707825716</v>
      </c>
      <c r="D189" s="18">
        <f>+D190+D191+D192+D193+D194</f>
        <v>47548432316</v>
      </c>
      <c r="E189" s="18">
        <f>+E190+E191+E192+E193+E194</f>
        <v>19159393400</v>
      </c>
    </row>
    <row r="190" spans="1:5" s="70" customFormat="1" ht="12" customHeight="1">
      <c r="A190" s="100" t="s">
        <v>308</v>
      </c>
      <c r="B190" s="100"/>
      <c r="C190" s="20">
        <f>+C151+C152+C155+C156</f>
        <v>9120597730</v>
      </c>
      <c r="D190" s="20">
        <f>+D151+D152+D155+D156</f>
        <v>6622835913</v>
      </c>
      <c r="E190" s="20">
        <f>+E151+E152+E155+E156</f>
        <v>2497761817</v>
      </c>
    </row>
    <row r="191" spans="1:5" s="70" customFormat="1" ht="12" customHeight="1">
      <c r="A191" s="100" t="s">
        <v>309</v>
      </c>
      <c r="B191" s="100"/>
      <c r="C191" s="22">
        <f>+C56+C57+C78+C58+C59+C60+C61+C62+C63+C64+C65+C66</f>
        <v>9397214784</v>
      </c>
      <c r="D191" s="22">
        <f>+D56+D57+D78+D58+D59+D60+D61+D62+D63+D64+D65+D66</f>
        <v>7027190974</v>
      </c>
      <c r="E191" s="22">
        <f>+E56+E57+E78+E58+E59+E60+E61+E62+E63+E64+E65+E66</f>
        <v>2370023810</v>
      </c>
    </row>
    <row r="192" spans="1:5" s="70" customFormat="1" ht="12" customHeight="1">
      <c r="A192" s="100" t="s">
        <v>310</v>
      </c>
      <c r="B192" s="100"/>
      <c r="C192" s="20">
        <f>+C120+C141+C121+C123+C126+C128+C129+C148+C130+C131+C132+C134+C135+C136+C137</f>
        <v>12499687290</v>
      </c>
      <c r="D192" s="20">
        <f>+D120+D141+D121+D123+D126+D128+D129+D148+D130+D131+D132+D134+D135+D136+D137</f>
        <v>8258759639</v>
      </c>
      <c r="E192" s="20">
        <f>+E120+E141+E121+E123+E126+E128+E129+E148+E130+E131+E132+E134+E135+E136+E137</f>
        <v>4240927651</v>
      </c>
    </row>
    <row r="193" spans="1:5" s="70" customFormat="1" ht="12" customHeight="1">
      <c r="A193" s="100" t="s">
        <v>311</v>
      </c>
      <c r="B193" s="100"/>
      <c r="C193" s="20">
        <f>+C69+C70+C71+C72+C73+C74+C75+C76+C77+C79+C80+C81+C82+C83+C84+C85+C86+C87+C88+C89+C90+C91+C92+C93+C94+C95+C96+C97+C98+C99+C100+C101+C102+C103+C104+C105+C106+C107+C108+C109+C110+C111+C112+C113+C115+C116+C117+C114</f>
        <v>32504442567</v>
      </c>
      <c r="D193" s="20">
        <f>+D69+D70+D71+D72+D73+D74+D75+D76+D77+D79+D80+D81+D82+D83+D84+D85+D86+D87+D88+D89+D90+D91+D92+D93+D94+D95+D96+D97+D98+D99+D100+D101+D102+D103+D104+D105+D106+D107+D108+D109+D110+D111+D112+D113+D115+D116+D117+D114</f>
        <v>23381380085</v>
      </c>
      <c r="E193" s="20">
        <f>+E69+E70+E71+E72+E73+E74+E75+E76+E77+E79+E80+E81+E82+E83+E84+E85+E86+E87+E88+E89+E90+E91+E92+E93+E94+E95+E96+E97+E98+E99+E100+E101+E102+E103+E104+E105+E106+E107+E108+E109+E110+E111+E112+E113+E115+E116+E117+E114</f>
        <v>9123062482</v>
      </c>
    </row>
    <row r="194" spans="1:5" s="70" customFormat="1" ht="12" customHeight="1">
      <c r="A194" s="74" t="s">
        <v>312</v>
      </c>
      <c r="B194" s="74"/>
      <c r="C194" s="26">
        <f>+C153+C124+C125+C154+C127+C160</f>
        <v>3185883345</v>
      </c>
      <c r="D194" s="26">
        <f>+D153+D124+D125+D154+D127+D160</f>
        <v>2258265705</v>
      </c>
      <c r="E194" s="26">
        <f>+E153+E124+E125+E154+E127+E160</f>
        <v>927617640</v>
      </c>
    </row>
    <row r="195" spans="1:5" s="70" customFormat="1" ht="12" customHeight="1">
      <c r="A195" s="29"/>
      <c r="B195" s="29"/>
      <c r="C195" s="30"/>
      <c r="D195" s="30"/>
      <c r="E195" s="30"/>
    </row>
    <row r="196" spans="1:5" s="70" customFormat="1" ht="12" customHeight="1">
      <c r="A196" s="64" t="s">
        <v>316</v>
      </c>
      <c r="B196" s="64"/>
      <c r="C196" s="35">
        <f>+C179-C189</f>
        <v>4703965477</v>
      </c>
      <c r="D196" s="35">
        <f>+D179-D189</f>
        <v>3499292689</v>
      </c>
      <c r="E196" s="35">
        <f>+E179-E189</f>
        <v>1204672788</v>
      </c>
    </row>
    <row r="197" spans="1:5" s="79" customFormat="1" ht="12" customHeight="1">
      <c r="A197" s="106"/>
      <c r="B197" s="89"/>
      <c r="C197" s="89"/>
      <c r="D197" s="89"/>
      <c r="E197" s="89"/>
    </row>
    <row r="198" spans="1:5" s="80" customFormat="1" ht="12" customHeight="1">
      <c r="A198" s="107" t="s">
        <v>333</v>
      </c>
      <c r="B198" s="107"/>
      <c r="C198" s="107"/>
      <c r="D198" s="89"/>
      <c r="E198" s="89"/>
    </row>
    <row r="199" spans="1:256" s="34" customFormat="1" ht="11.25">
      <c r="A199" s="87" t="s">
        <v>280</v>
      </c>
      <c r="B199" s="87"/>
      <c r="C199" s="87"/>
      <c r="D199" s="87"/>
      <c r="E199" s="87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  <c r="IT199" s="51"/>
      <c r="IU199" s="51"/>
      <c r="IV199" s="51"/>
    </row>
    <row r="200" spans="1:5" s="50" customFormat="1" ht="12" customHeight="1">
      <c r="A200" s="88" t="s">
        <v>317</v>
      </c>
      <c r="B200" s="89"/>
      <c r="C200" s="89"/>
      <c r="D200" s="89"/>
      <c r="E200" s="89"/>
    </row>
    <row r="201" spans="1:256" s="19" customFormat="1" ht="5.25" customHeight="1">
      <c r="A201" s="90"/>
      <c r="B201" s="90"/>
      <c r="C201" s="90"/>
      <c r="D201" s="90"/>
      <c r="E201" s="90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</row>
    <row r="202" spans="1:256" s="19" customFormat="1" ht="12" customHeight="1">
      <c r="A202" s="91" t="s">
        <v>234</v>
      </c>
      <c r="B202" s="91"/>
      <c r="C202" s="91"/>
      <c r="D202" s="91"/>
      <c r="E202" s="9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</row>
    <row r="203" spans="1:256" s="1" customFormat="1" ht="5.25" customHeight="1">
      <c r="A203" s="90"/>
      <c r="B203" s="90"/>
      <c r="C203" s="90"/>
      <c r="D203" s="90"/>
      <c r="E203" s="90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</row>
    <row r="204" spans="1:256" s="1" customFormat="1" ht="12" customHeight="1">
      <c r="A204" s="84" t="s">
        <v>335</v>
      </c>
      <c r="B204" s="84"/>
      <c r="C204" s="84"/>
      <c r="D204" s="84"/>
      <c r="E204" s="84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" customFormat="1" ht="12" customHeight="1">
      <c r="A205" s="85" t="s">
        <v>278</v>
      </c>
      <c r="B205" s="85"/>
      <c r="C205" s="85"/>
      <c r="D205" s="85"/>
      <c r="E205" s="85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3" s="80" customFormat="1" ht="12" customHeight="1">
      <c r="A206" s="44"/>
      <c r="B206" s="44"/>
      <c r="C206" s="44"/>
    </row>
  </sheetData>
  <sheetProtection/>
  <mergeCells count="168">
    <mergeCell ref="A189:B189"/>
    <mergeCell ref="A190:B190"/>
    <mergeCell ref="A197:E197"/>
    <mergeCell ref="A198:E198"/>
    <mergeCell ref="A181:B181"/>
    <mergeCell ref="A182:B182"/>
    <mergeCell ref="A183:B183"/>
    <mergeCell ref="A191:B191"/>
    <mergeCell ref="A192:B192"/>
    <mergeCell ref="A193:B193"/>
    <mergeCell ref="A184:B184"/>
    <mergeCell ref="A185:B185"/>
    <mergeCell ref="A186:B186"/>
    <mergeCell ref="A187:B187"/>
    <mergeCell ref="A174:B174"/>
    <mergeCell ref="A175:B175"/>
    <mergeCell ref="A176:B176"/>
    <mergeCell ref="A177:B177"/>
    <mergeCell ref="A179:B179"/>
    <mergeCell ref="A180:B180"/>
    <mergeCell ref="A168:B168"/>
    <mergeCell ref="A169:B169"/>
    <mergeCell ref="A170:B170"/>
    <mergeCell ref="A171:B171"/>
    <mergeCell ref="A172:B172"/>
    <mergeCell ref="A173:B173"/>
    <mergeCell ref="A160:B160"/>
    <mergeCell ref="A162:B162"/>
    <mergeCell ref="A163:B163"/>
    <mergeCell ref="A164:B164"/>
    <mergeCell ref="A165:B165"/>
    <mergeCell ref="A167:B167"/>
    <mergeCell ref="A153:B153"/>
    <mergeCell ref="A154:B154"/>
    <mergeCell ref="A155:B155"/>
    <mergeCell ref="A156:B156"/>
    <mergeCell ref="A158:B158"/>
    <mergeCell ref="A159:B159"/>
    <mergeCell ref="A146:B146"/>
    <mergeCell ref="A147:B147"/>
    <mergeCell ref="A148:B148"/>
    <mergeCell ref="A150:B150"/>
    <mergeCell ref="A151:B151"/>
    <mergeCell ref="A152:B152"/>
    <mergeCell ref="A140:B140"/>
    <mergeCell ref="A141:B141"/>
    <mergeCell ref="A142:B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3:B113"/>
    <mergeCell ref="A114:B114"/>
    <mergeCell ref="A115:B115"/>
    <mergeCell ref="A116:B116"/>
    <mergeCell ref="A117:B117"/>
    <mergeCell ref="A119:B119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4:B64"/>
    <mergeCell ref="A65:B65"/>
    <mergeCell ref="A66:B66"/>
    <mergeCell ref="A68:B68"/>
    <mergeCell ref="A69:B69"/>
    <mergeCell ref="A70:B70"/>
    <mergeCell ref="A58:B58"/>
    <mergeCell ref="A59:B59"/>
    <mergeCell ref="A60:B60"/>
    <mergeCell ref="A61:B61"/>
    <mergeCell ref="A62:B62"/>
    <mergeCell ref="A63:B63"/>
    <mergeCell ref="A51:B51"/>
    <mergeCell ref="A52:B52"/>
    <mergeCell ref="A53:B53"/>
    <mergeCell ref="A55:B55"/>
    <mergeCell ref="A56:B56"/>
    <mergeCell ref="A57:B57"/>
    <mergeCell ref="A38:B38"/>
    <mergeCell ref="A40:B40"/>
    <mergeCell ref="A41:B41"/>
    <mergeCell ref="A42:B42"/>
    <mergeCell ref="A45:B45"/>
    <mergeCell ref="A50:B50"/>
    <mergeCell ref="A24:B24"/>
    <mergeCell ref="A27:B27"/>
    <mergeCell ref="A30:B30"/>
    <mergeCell ref="A31:B31"/>
    <mergeCell ref="A36:B36"/>
    <mergeCell ref="A37:B37"/>
    <mergeCell ref="A11:B11"/>
    <mergeCell ref="A15:B15"/>
    <mergeCell ref="A19:B19"/>
    <mergeCell ref="A21:B21"/>
    <mergeCell ref="A22:B22"/>
    <mergeCell ref="A23:B23"/>
    <mergeCell ref="A1:E1"/>
    <mergeCell ref="A2:E2"/>
    <mergeCell ref="A3:E3"/>
    <mergeCell ref="A4:E4"/>
    <mergeCell ref="A5:B5"/>
    <mergeCell ref="A6:B6"/>
    <mergeCell ref="A204:E204"/>
    <mergeCell ref="A205:E205"/>
    <mergeCell ref="A7:C7"/>
    <mergeCell ref="A199:E199"/>
    <mergeCell ref="A200:E200"/>
    <mergeCell ref="A201:E201"/>
    <mergeCell ref="A202:E202"/>
    <mergeCell ref="A203:E203"/>
    <mergeCell ref="A8:B8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5" width="14.7109375" style="82" customWidth="1"/>
    <col min="6" max="16384" width="9.140625" style="8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331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66" customFormat="1" ht="12" customHeight="1">
      <c r="A5" s="98"/>
      <c r="B5" s="98"/>
      <c r="C5" s="7" t="s">
        <v>1</v>
      </c>
      <c r="D5" s="7" t="s">
        <v>2</v>
      </c>
      <c r="E5" s="8" t="s">
        <v>3</v>
      </c>
    </row>
    <row r="6" spans="1:5" s="66" customFormat="1" ht="12" customHeight="1">
      <c r="A6" s="99"/>
      <c r="B6" s="99"/>
      <c r="C6" s="75"/>
      <c r="D6" s="75"/>
      <c r="E6" s="75"/>
    </row>
    <row r="7" spans="1:5" s="76" customFormat="1" ht="12" customHeight="1">
      <c r="A7" s="86"/>
      <c r="B7" s="86"/>
      <c r="C7" s="86"/>
      <c r="D7" s="73"/>
      <c r="E7" s="73"/>
    </row>
    <row r="8" spans="1:5" s="77" customFormat="1" ht="12" customHeight="1">
      <c r="A8" s="92" t="s">
        <v>4</v>
      </c>
      <c r="B8" s="92"/>
      <c r="C8" s="14">
        <f>C10+C21+C36+C40+C50</f>
        <v>70647334999</v>
      </c>
      <c r="D8" s="14">
        <f>D10+D21+D36+D40+D50</f>
        <v>50263074196</v>
      </c>
      <c r="E8" s="14">
        <f>E10+E21+E36+E40+E50</f>
        <v>20384260803</v>
      </c>
    </row>
    <row r="9" spans="1:5" s="77" customFormat="1" ht="12" customHeight="1">
      <c r="A9" s="15"/>
      <c r="B9" s="15"/>
      <c r="C9" s="16"/>
      <c r="D9" s="16"/>
      <c r="E9" s="16"/>
    </row>
    <row r="10" spans="1:5" s="78" customFormat="1" ht="12" customHeight="1">
      <c r="A10" s="93" t="s">
        <v>5</v>
      </c>
      <c r="B10" s="93"/>
      <c r="C10" s="18">
        <f>C11+C15+C19</f>
        <v>3759592793</v>
      </c>
      <c r="D10" s="18">
        <f>D11+D15+D19</f>
        <v>2766158395</v>
      </c>
      <c r="E10" s="18">
        <f>E11+E15+E19</f>
        <v>993434398</v>
      </c>
    </row>
    <row r="11" spans="1:5" s="70" customFormat="1" ht="12" customHeight="1">
      <c r="A11" s="100" t="s">
        <v>6</v>
      </c>
      <c r="B11" s="100"/>
      <c r="C11" s="20">
        <f>C12+C13+C14</f>
        <v>1460857112</v>
      </c>
      <c r="D11" s="20">
        <f>D12+D13+D14</f>
        <v>1139189555</v>
      </c>
      <c r="E11" s="20">
        <f>E12+E13+E14</f>
        <v>321667557</v>
      </c>
    </row>
    <row r="12" spans="1:5" s="70" customFormat="1" ht="12" customHeight="1">
      <c r="A12" s="21"/>
      <c r="B12" s="22" t="s">
        <v>7</v>
      </c>
      <c r="C12" s="20">
        <f>C171+C172+C174+C179+C180</f>
        <v>576407700</v>
      </c>
      <c r="D12" s="20">
        <f>D171+D172+D174+D179+D180</f>
        <v>448044765</v>
      </c>
      <c r="E12" s="20">
        <f>E171+E172+E174+E179+E180</f>
        <v>128362935</v>
      </c>
    </row>
    <row r="13" spans="1:5" s="70" customFormat="1" ht="12" customHeight="1">
      <c r="A13" s="21"/>
      <c r="B13" s="22" t="s">
        <v>8</v>
      </c>
      <c r="C13" s="20">
        <f>+C175</f>
        <v>496531161</v>
      </c>
      <c r="D13" s="20">
        <f>+D175</f>
        <v>398348149</v>
      </c>
      <c r="E13" s="20">
        <f>+E175</f>
        <v>98183012</v>
      </c>
    </row>
    <row r="14" spans="1:5" s="70" customFormat="1" ht="12" customHeight="1">
      <c r="A14" s="21"/>
      <c r="B14" s="23" t="s">
        <v>9</v>
      </c>
      <c r="C14" s="20">
        <f>C173+C176+C177+C178</f>
        <v>387918251</v>
      </c>
      <c r="D14" s="20">
        <f>D173+D176+D177+D178</f>
        <v>292796641</v>
      </c>
      <c r="E14" s="20">
        <f>E173+E176+E177+E178</f>
        <v>95121610</v>
      </c>
    </row>
    <row r="15" spans="1:5" s="70" customFormat="1" ht="12" customHeight="1">
      <c r="A15" s="100" t="s">
        <v>10</v>
      </c>
      <c r="B15" s="100"/>
      <c r="C15" s="20">
        <f>C16+C17+C18</f>
        <v>909302517</v>
      </c>
      <c r="D15" s="20">
        <f>D16+D17+D18</f>
        <v>672282923</v>
      </c>
      <c r="E15" s="20">
        <f>E16+E17+E18</f>
        <v>237019594</v>
      </c>
    </row>
    <row r="16" spans="1:5" s="70" customFormat="1" ht="12" customHeight="1">
      <c r="A16" s="21"/>
      <c r="B16" s="22" t="s">
        <v>11</v>
      </c>
      <c r="C16" s="20">
        <f>+C167</f>
        <v>301854548</v>
      </c>
      <c r="D16" s="20">
        <f>+D167</f>
        <v>225430906</v>
      </c>
      <c r="E16" s="20">
        <f>+E167</f>
        <v>76423642</v>
      </c>
    </row>
    <row r="17" spans="1:5" s="70" customFormat="1" ht="12" customHeight="1">
      <c r="A17" s="21"/>
      <c r="B17" s="22" t="s">
        <v>12</v>
      </c>
      <c r="C17" s="20">
        <f>+C166</f>
        <v>302110421</v>
      </c>
      <c r="D17" s="20">
        <f>+D166</f>
        <v>227988394</v>
      </c>
      <c r="E17" s="20">
        <f>+E166</f>
        <v>74122027</v>
      </c>
    </row>
    <row r="18" spans="1:5" s="70" customFormat="1" ht="12" customHeight="1">
      <c r="A18" s="24"/>
      <c r="B18" s="22" t="s">
        <v>13</v>
      </c>
      <c r="C18" s="20">
        <f>C168</f>
        <v>305337548</v>
      </c>
      <c r="D18" s="20">
        <f>D168</f>
        <v>218863623</v>
      </c>
      <c r="E18" s="20">
        <f>E168</f>
        <v>86473925</v>
      </c>
    </row>
    <row r="19" spans="1:5" s="70" customFormat="1" ht="12" customHeight="1">
      <c r="A19" s="101" t="s">
        <v>14</v>
      </c>
      <c r="B19" s="101"/>
      <c r="C19" s="26">
        <f>C162+C163</f>
        <v>1389433164</v>
      </c>
      <c r="D19" s="26">
        <f>D162+D163</f>
        <v>954685917</v>
      </c>
      <c r="E19" s="26">
        <f>E162+E163</f>
        <v>434747247</v>
      </c>
    </row>
    <row r="20" spans="1:5" s="70" customFormat="1" ht="12" customHeight="1">
      <c r="A20" s="24"/>
      <c r="B20" s="24"/>
      <c r="C20" s="24"/>
      <c r="D20" s="24"/>
      <c r="E20" s="24"/>
    </row>
    <row r="21" spans="1:5" s="78" customFormat="1" ht="12" customHeight="1">
      <c r="A21" s="93" t="s">
        <v>290</v>
      </c>
      <c r="B21" s="93"/>
      <c r="C21" s="18">
        <f>C22+C23+C24+C27+C30+C31</f>
        <v>15864768268</v>
      </c>
      <c r="D21" s="18">
        <f>D22+D23+D24+D27+D30+D31</f>
        <v>10646915324</v>
      </c>
      <c r="E21" s="18">
        <f>E22+E23+E24+E27+E30+E31</f>
        <v>5217852944</v>
      </c>
    </row>
    <row r="22" spans="1:5" s="70" customFormat="1" ht="12" customHeight="1">
      <c r="A22" s="100" t="s">
        <v>16</v>
      </c>
      <c r="B22" s="100"/>
      <c r="C22" s="20">
        <f>C123+C124+C125+C131+C132+C134+C135+C137+C138</f>
        <v>10489263861</v>
      </c>
      <c r="D22" s="20">
        <f>D123+D124+D125+D131+D132+D134+D135+D137+D138</f>
        <v>6841997029</v>
      </c>
      <c r="E22" s="20">
        <f>E123+E124+E125+E131+E132+E134+E135+E137+E138</f>
        <v>3647266832</v>
      </c>
    </row>
    <row r="23" spans="1:5" s="70" customFormat="1" ht="12" customHeight="1">
      <c r="A23" s="100" t="s">
        <v>17</v>
      </c>
      <c r="B23" s="100"/>
      <c r="C23" s="20">
        <f>C128</f>
        <v>1431828419</v>
      </c>
      <c r="D23" s="20">
        <f>D128</f>
        <v>1018524387</v>
      </c>
      <c r="E23" s="20">
        <f>E128</f>
        <v>413304032</v>
      </c>
    </row>
    <row r="24" spans="1:5" s="70" customFormat="1" ht="12" customHeight="1">
      <c r="A24" s="100" t="s">
        <v>18</v>
      </c>
      <c r="B24" s="100"/>
      <c r="C24" s="20">
        <f>C25+C26</f>
        <v>2217759076</v>
      </c>
      <c r="D24" s="20">
        <f>D25+D26</f>
        <v>1521369311</v>
      </c>
      <c r="E24" s="20">
        <f>E25+E26</f>
        <v>696389765</v>
      </c>
    </row>
    <row r="25" spans="1:5" s="70" customFormat="1" ht="12" customHeight="1">
      <c r="A25" s="27"/>
      <c r="B25" s="22" t="s">
        <v>19</v>
      </c>
      <c r="C25" s="20">
        <f>+C133+C141</f>
        <v>215446931</v>
      </c>
      <c r="D25" s="20">
        <f>+D133+D141</f>
        <v>172856180</v>
      </c>
      <c r="E25" s="20">
        <f>+E133+E141</f>
        <v>42590751</v>
      </c>
    </row>
    <row r="26" spans="1:5" s="70" customFormat="1" ht="12" customHeight="1">
      <c r="A26" s="24"/>
      <c r="B26" s="22" t="s">
        <v>20</v>
      </c>
      <c r="C26" s="20">
        <f>C127+C129+C130+C139</f>
        <v>2002312145</v>
      </c>
      <c r="D26" s="20">
        <f>D127+D129+D130+D139</f>
        <v>1348513131</v>
      </c>
      <c r="E26" s="20">
        <f>E127+E129+E130+E139</f>
        <v>653799014</v>
      </c>
    </row>
    <row r="27" spans="1:5" s="70" customFormat="1" ht="12" customHeight="1">
      <c r="A27" s="100" t="s">
        <v>21</v>
      </c>
      <c r="B27" s="100"/>
      <c r="C27" s="20">
        <f>C28+C29</f>
        <v>637761281</v>
      </c>
      <c r="D27" s="20">
        <f>D28+D29</f>
        <v>438553868</v>
      </c>
      <c r="E27" s="20">
        <f>E28+E29</f>
        <v>199207413</v>
      </c>
    </row>
    <row r="28" spans="1:5" s="70" customFormat="1" ht="12" customHeight="1">
      <c r="A28" s="27"/>
      <c r="B28" s="22" t="s">
        <v>22</v>
      </c>
      <c r="C28" s="20">
        <f>+C126</f>
        <v>203797930</v>
      </c>
      <c r="D28" s="20">
        <f>+D126</f>
        <v>169145227</v>
      </c>
      <c r="E28" s="20">
        <f>+E126</f>
        <v>34652703</v>
      </c>
    </row>
    <row r="29" spans="1:5" s="70" customFormat="1" ht="12" customHeight="1">
      <c r="A29" s="24"/>
      <c r="B29" s="22" t="s">
        <v>23</v>
      </c>
      <c r="C29" s="20">
        <f>C140</f>
        <v>433963351</v>
      </c>
      <c r="D29" s="20">
        <f>D140</f>
        <v>269408641</v>
      </c>
      <c r="E29" s="20">
        <f>E140</f>
        <v>164554710</v>
      </c>
    </row>
    <row r="30" spans="1:5" s="70" customFormat="1" ht="12" customHeight="1">
      <c r="A30" s="100" t="s">
        <v>24</v>
      </c>
      <c r="B30" s="100"/>
      <c r="C30" s="20">
        <f>C136</f>
        <v>125013716</v>
      </c>
      <c r="D30" s="20">
        <f>D136</f>
        <v>97860907</v>
      </c>
      <c r="E30" s="20">
        <f>E136</f>
        <v>27152809</v>
      </c>
    </row>
    <row r="31" spans="1:5" s="70" customFormat="1" ht="12" customHeight="1">
      <c r="A31" s="100" t="s">
        <v>291</v>
      </c>
      <c r="B31" s="100"/>
      <c r="C31" s="20">
        <f>C32+C33+C34</f>
        <v>963141915</v>
      </c>
      <c r="D31" s="20">
        <f>D32+D33+D34</f>
        <v>728609822</v>
      </c>
      <c r="E31" s="20">
        <f>E32+E33+E34</f>
        <v>234532093</v>
      </c>
    </row>
    <row r="32" spans="1:5" s="70" customFormat="1" ht="12" customHeight="1">
      <c r="A32" s="27"/>
      <c r="B32" s="22" t="s">
        <v>26</v>
      </c>
      <c r="C32" s="20">
        <f>C149</f>
        <v>90760262</v>
      </c>
      <c r="D32" s="20">
        <f>D149</f>
        <v>72379092</v>
      </c>
      <c r="E32" s="20">
        <f>E149</f>
        <v>18381170</v>
      </c>
    </row>
    <row r="33" spans="1:5" s="70" customFormat="1" ht="12" customHeight="1">
      <c r="A33" s="21"/>
      <c r="B33" s="22" t="s">
        <v>27</v>
      </c>
      <c r="C33" s="20">
        <f>C145+C146+C147+C150</f>
        <v>62396883</v>
      </c>
      <c r="D33" s="20">
        <f>D145+D146+D147+D150</f>
        <v>51606932</v>
      </c>
      <c r="E33" s="20">
        <f>E145+E146+E147+E150</f>
        <v>10789951</v>
      </c>
    </row>
    <row r="34" spans="1:5" s="70" customFormat="1" ht="12" customHeight="1">
      <c r="A34" s="21"/>
      <c r="B34" s="28" t="s">
        <v>292</v>
      </c>
      <c r="C34" s="26">
        <f>C144+C148+C151</f>
        <v>809984770</v>
      </c>
      <c r="D34" s="26">
        <f>D144+D148+D151</f>
        <v>604623798</v>
      </c>
      <c r="E34" s="26">
        <f>E144+E148+E151</f>
        <v>205360972</v>
      </c>
    </row>
    <row r="35" spans="1:5" s="70" customFormat="1" ht="12" customHeight="1">
      <c r="A35" s="24"/>
      <c r="B35" s="24"/>
      <c r="C35" s="24"/>
      <c r="D35" s="24"/>
      <c r="E35" s="24"/>
    </row>
    <row r="36" spans="1:5" s="78" customFormat="1" ht="12" customHeight="1">
      <c r="A36" s="93" t="s">
        <v>29</v>
      </c>
      <c r="B36" s="93"/>
      <c r="C36" s="18">
        <f>C37+C38</f>
        <v>9389350348</v>
      </c>
      <c r="D36" s="18">
        <f>D37+D38</f>
        <v>6724284381</v>
      </c>
      <c r="E36" s="18">
        <f>E37+E38</f>
        <v>2665065967</v>
      </c>
    </row>
    <row r="37" spans="1:5" s="70" customFormat="1" ht="12" customHeight="1">
      <c r="A37" s="100" t="s">
        <v>30</v>
      </c>
      <c r="B37" s="100"/>
      <c r="C37" s="20">
        <f>C154+C155+C158</f>
        <v>8310917805</v>
      </c>
      <c r="D37" s="20">
        <f>D154+D155+D158</f>
        <v>5956993708</v>
      </c>
      <c r="E37" s="20">
        <f>E154+E155+E158</f>
        <v>2353924097</v>
      </c>
    </row>
    <row r="38" spans="1:5" s="70" customFormat="1" ht="12" customHeight="1">
      <c r="A38" s="101" t="s">
        <v>31</v>
      </c>
      <c r="B38" s="101"/>
      <c r="C38" s="26">
        <f>+C156+C159</f>
        <v>1078432543</v>
      </c>
      <c r="D38" s="26">
        <f>+D156+D159</f>
        <v>767290673</v>
      </c>
      <c r="E38" s="26">
        <f>+E156+E159</f>
        <v>311141870</v>
      </c>
    </row>
    <row r="39" spans="1:5" s="70" customFormat="1" ht="12" customHeight="1">
      <c r="A39" s="24"/>
      <c r="B39" s="24"/>
      <c r="C39" s="24"/>
      <c r="D39" s="24"/>
      <c r="E39" s="24"/>
    </row>
    <row r="40" spans="1:5" s="78" customFormat="1" ht="12" customHeight="1">
      <c r="A40" s="93" t="s">
        <v>32</v>
      </c>
      <c r="B40" s="93"/>
      <c r="C40" s="18">
        <f>C41+C42+C45</f>
        <v>31457613520</v>
      </c>
      <c r="D40" s="18">
        <f>D41+D42+D45</f>
        <v>22571205803</v>
      </c>
      <c r="E40" s="18">
        <f>E41+E42+E45</f>
        <v>8886407717</v>
      </c>
    </row>
    <row r="41" spans="1:5" s="70" customFormat="1" ht="12" customHeight="1">
      <c r="A41" s="100" t="s">
        <v>33</v>
      </c>
      <c r="B41" s="100"/>
      <c r="C41" s="20">
        <f>C80+C81+C84+C85+C87+C89+C91+C92+C96+C98+C103+C104+C108+C111+C114+C116+C119+C120</f>
        <v>22661649471</v>
      </c>
      <c r="D41" s="20">
        <f>D80+D81+D84+D85+D87+D89+D91+D92+D96+D98+D103+D104+D108+D111+D114+D116+D119+D120</f>
        <v>16181155240</v>
      </c>
      <c r="E41" s="20">
        <f>E80+E81+E84+E85+E87+E89+E91+E92+E96+E98+E103+E104+E108+E111+E114+E116+E119+E120</f>
        <v>6480494231</v>
      </c>
    </row>
    <row r="42" spans="1:5" s="70" customFormat="1" ht="12" customHeight="1">
      <c r="A42" s="102" t="s">
        <v>34</v>
      </c>
      <c r="B42" s="102"/>
      <c r="C42" s="20">
        <f>C43+C44</f>
        <v>4307657757</v>
      </c>
      <c r="D42" s="20">
        <f>D43+D44</f>
        <v>3198460259</v>
      </c>
      <c r="E42" s="20">
        <f>E43+E44</f>
        <v>1109197498</v>
      </c>
    </row>
    <row r="43" spans="1:5" s="70" customFormat="1" ht="12" customHeight="1">
      <c r="A43" s="28"/>
      <c r="B43" s="22" t="s">
        <v>35</v>
      </c>
      <c r="C43" s="20">
        <f>C74+C101+C90+C157+C94+C99+C117</f>
        <v>2861835497</v>
      </c>
      <c r="D43" s="20">
        <f>D74+D101+D90+D157+D94+D99+D117</f>
        <v>2153679035</v>
      </c>
      <c r="E43" s="20">
        <f>E74+E101+E90+E157+E94+E99+E117</f>
        <v>708156462</v>
      </c>
    </row>
    <row r="44" spans="1:5" s="70" customFormat="1" ht="12" customHeight="1">
      <c r="A44" s="28"/>
      <c r="B44" s="22" t="s">
        <v>36</v>
      </c>
      <c r="C44" s="20">
        <f>C82+C107+C109</f>
        <v>1445822260</v>
      </c>
      <c r="D44" s="20">
        <f>D82+D107+D109</f>
        <v>1044781224</v>
      </c>
      <c r="E44" s="20">
        <f>E82+E107+E109</f>
        <v>401041036</v>
      </c>
    </row>
    <row r="45" spans="1:5" s="70" customFormat="1" ht="12" customHeight="1">
      <c r="A45" s="100" t="s">
        <v>38</v>
      </c>
      <c r="B45" s="100"/>
      <c r="C45" s="20">
        <f>C46+C47+C48</f>
        <v>4488306292</v>
      </c>
      <c r="D45" s="20">
        <f>D46+D47+D48</f>
        <v>3191590304</v>
      </c>
      <c r="E45" s="20">
        <f>E46+E47+E48</f>
        <v>1296715988</v>
      </c>
    </row>
    <row r="46" spans="1:5" s="70" customFormat="1" ht="12" customHeight="1">
      <c r="A46" s="28"/>
      <c r="B46" s="22" t="s">
        <v>39</v>
      </c>
      <c r="C46" s="20">
        <f>+C70+C71+C79+C100</f>
        <v>446920598</v>
      </c>
      <c r="D46" s="20">
        <f>+D70+D71+D79+D100</f>
        <v>346955887</v>
      </c>
      <c r="E46" s="20">
        <f>+E70+E71+E79+E100</f>
        <v>99964711</v>
      </c>
    </row>
    <row r="47" spans="1:5" s="70" customFormat="1" ht="12" customHeight="1">
      <c r="A47" s="28"/>
      <c r="B47" s="22" t="s">
        <v>40</v>
      </c>
      <c r="C47" s="20">
        <f>C73+C75+C86+C88+C102+C106+C112+C115</f>
        <v>1041511543</v>
      </c>
      <c r="D47" s="20">
        <f>D73+D75+D86+D88+D102+D106+D112+D115</f>
        <v>800180204</v>
      </c>
      <c r="E47" s="20">
        <f>E73+E75+E86+E88+E102+E106+E112+E115</f>
        <v>241331339</v>
      </c>
    </row>
    <row r="48" spans="1:5" s="70" customFormat="1" ht="12" customHeight="1">
      <c r="A48" s="28"/>
      <c r="B48" s="28" t="s">
        <v>41</v>
      </c>
      <c r="C48" s="26">
        <f>C69+C76+C83+C93+C105+C110+C118</f>
        <v>2999874151</v>
      </c>
      <c r="D48" s="26">
        <f>D69+D76+D83+D93+D105+D110+D118</f>
        <v>2044454213</v>
      </c>
      <c r="E48" s="26">
        <f>E69+E76+E83+E93+E105+E110+E118</f>
        <v>955419938</v>
      </c>
    </row>
    <row r="49" spans="1:5" s="70" customFormat="1" ht="12" customHeight="1">
      <c r="A49" s="23"/>
      <c r="B49" s="23"/>
      <c r="C49" s="23"/>
      <c r="D49" s="23"/>
      <c r="E49" s="23"/>
    </row>
    <row r="50" spans="1:5" s="78" customFormat="1" ht="12" customHeight="1">
      <c r="A50" s="93" t="s">
        <v>42</v>
      </c>
      <c r="B50" s="93"/>
      <c r="C50" s="18">
        <f>C51+C52+C53</f>
        <v>10176010070</v>
      </c>
      <c r="D50" s="18">
        <f>D51+D52+D53</f>
        <v>7554510293</v>
      </c>
      <c r="E50" s="18">
        <f>E51+E52+E53</f>
        <v>2621499777</v>
      </c>
    </row>
    <row r="51" spans="1:5" s="70" customFormat="1" ht="12" customHeight="1">
      <c r="A51" s="100" t="s">
        <v>43</v>
      </c>
      <c r="B51" s="100"/>
      <c r="C51" s="20">
        <f>C56+C59+C62+C66</f>
        <v>3184102059</v>
      </c>
      <c r="D51" s="20">
        <f>D56+D59+D62+D66</f>
        <v>2363613228</v>
      </c>
      <c r="E51" s="20">
        <f>E56+E59+E62+E66</f>
        <v>820488831</v>
      </c>
    </row>
    <row r="52" spans="1:5" s="70" customFormat="1" ht="12" customHeight="1">
      <c r="A52" s="100" t="s">
        <v>44</v>
      </c>
      <c r="B52" s="100"/>
      <c r="C52" s="20">
        <f>C72+C77+C78+C60+C61+C95+C97+C63+C64+C113+C65</f>
        <v>6332254017</v>
      </c>
      <c r="D52" s="20">
        <f>D72+D77+D78+D60+D61+D95+D97+D63+D64+D113+D65</f>
        <v>4693755329</v>
      </c>
      <c r="E52" s="20">
        <f>E72+E77+E78+E60+E61+E95+E97+E63+E64+E113+E65</f>
        <v>1638498688</v>
      </c>
    </row>
    <row r="53" spans="1:5" s="70" customFormat="1" ht="12" customHeight="1">
      <c r="A53" s="101" t="s">
        <v>45</v>
      </c>
      <c r="B53" s="101"/>
      <c r="C53" s="26">
        <f>C58+C57</f>
        <v>659653994</v>
      </c>
      <c r="D53" s="26">
        <f>D58+D57</f>
        <v>497141736</v>
      </c>
      <c r="E53" s="26">
        <f>E58+E57</f>
        <v>162512258</v>
      </c>
    </row>
    <row r="54" spans="1:5" s="70" customFormat="1" ht="12" customHeight="1">
      <c r="A54" s="23"/>
      <c r="B54" s="29"/>
      <c r="C54" s="30"/>
      <c r="D54" s="30"/>
      <c r="E54" s="30"/>
    </row>
    <row r="55" spans="1:5" s="70" customFormat="1" ht="12" customHeight="1">
      <c r="A55" s="103" t="s">
        <v>46</v>
      </c>
      <c r="B55" s="103"/>
      <c r="C55" s="16">
        <f>SUM(C56:C66)</f>
        <v>9167558551</v>
      </c>
      <c r="D55" s="16">
        <f>SUM(D56:D66)</f>
        <v>6829303234</v>
      </c>
      <c r="E55" s="16">
        <f>SUM(E56:E66)</f>
        <v>2338255317</v>
      </c>
    </row>
    <row r="56" spans="1:5" s="70" customFormat="1" ht="12" customHeight="1">
      <c r="A56" s="100" t="s">
        <v>47</v>
      </c>
      <c r="B56" s="100"/>
      <c r="C56" s="20">
        <v>661823144</v>
      </c>
      <c r="D56" s="20">
        <v>462730959</v>
      </c>
      <c r="E56" s="20">
        <v>199092185</v>
      </c>
    </row>
    <row r="57" spans="1:5" s="70" customFormat="1" ht="12" customHeight="1">
      <c r="A57" s="100" t="s">
        <v>49</v>
      </c>
      <c r="B57" s="100"/>
      <c r="C57" s="20">
        <v>277804053</v>
      </c>
      <c r="D57" s="20">
        <v>210129594</v>
      </c>
      <c r="E57" s="20">
        <v>67674459</v>
      </c>
    </row>
    <row r="58" spans="1:5" s="70" customFormat="1" ht="12" customHeight="1">
      <c r="A58" s="100" t="s">
        <v>50</v>
      </c>
      <c r="B58" s="100"/>
      <c r="C58" s="20">
        <v>381849941</v>
      </c>
      <c r="D58" s="20">
        <v>287012142</v>
      </c>
      <c r="E58" s="20">
        <v>94837799</v>
      </c>
    </row>
    <row r="59" spans="1:5" s="70" customFormat="1" ht="12" customHeight="1">
      <c r="A59" s="100" t="s">
        <v>51</v>
      </c>
      <c r="B59" s="100"/>
      <c r="C59" s="20">
        <v>1364877498</v>
      </c>
      <c r="D59" s="20">
        <v>1047854521</v>
      </c>
      <c r="E59" s="20">
        <v>317022977</v>
      </c>
    </row>
    <row r="60" spans="1:5" s="70" customFormat="1" ht="12" customHeight="1">
      <c r="A60" s="100" t="s">
        <v>52</v>
      </c>
      <c r="B60" s="100"/>
      <c r="C60" s="20">
        <v>413747969</v>
      </c>
      <c r="D60" s="20">
        <v>313847801</v>
      </c>
      <c r="E60" s="20">
        <v>99900168</v>
      </c>
    </row>
    <row r="61" spans="1:5" s="70" customFormat="1" ht="12" customHeight="1">
      <c r="A61" s="100" t="s">
        <v>54</v>
      </c>
      <c r="B61" s="100"/>
      <c r="C61" s="20">
        <v>2960733914</v>
      </c>
      <c r="D61" s="20">
        <v>2265704471</v>
      </c>
      <c r="E61" s="20">
        <v>695029443</v>
      </c>
    </row>
    <row r="62" spans="1:5" s="70" customFormat="1" ht="12" customHeight="1">
      <c r="A62" s="100" t="s">
        <v>56</v>
      </c>
      <c r="B62" s="100"/>
      <c r="C62" s="20">
        <v>680145736</v>
      </c>
      <c r="D62" s="20">
        <v>498050938</v>
      </c>
      <c r="E62" s="20">
        <v>182094798</v>
      </c>
    </row>
    <row r="63" spans="1:5" s="70" customFormat="1" ht="12" customHeight="1">
      <c r="A63" s="100" t="s">
        <v>57</v>
      </c>
      <c r="B63" s="100"/>
      <c r="C63" s="20">
        <v>451902326</v>
      </c>
      <c r="D63" s="20">
        <v>306676376</v>
      </c>
      <c r="E63" s="20">
        <v>145225950</v>
      </c>
    </row>
    <row r="64" spans="1:5" s="70" customFormat="1" ht="12" customHeight="1">
      <c r="A64" s="100" t="s">
        <v>58</v>
      </c>
      <c r="B64" s="100"/>
      <c r="C64" s="20">
        <v>463067724</v>
      </c>
      <c r="D64" s="20">
        <v>331365607</v>
      </c>
      <c r="E64" s="20">
        <v>131702117</v>
      </c>
    </row>
    <row r="65" spans="1:5" s="70" customFormat="1" ht="12" customHeight="1">
      <c r="A65" s="100" t="s">
        <v>59</v>
      </c>
      <c r="B65" s="100"/>
      <c r="C65" s="20">
        <v>1034350565</v>
      </c>
      <c r="D65" s="20">
        <v>750954015</v>
      </c>
      <c r="E65" s="20">
        <v>283396550</v>
      </c>
    </row>
    <row r="66" spans="1:5" s="70" customFormat="1" ht="12" customHeight="1">
      <c r="A66" s="101" t="s">
        <v>60</v>
      </c>
      <c r="B66" s="101"/>
      <c r="C66" s="26">
        <v>477255681</v>
      </c>
      <c r="D66" s="26">
        <v>354976810</v>
      </c>
      <c r="E66" s="26">
        <v>122278871</v>
      </c>
    </row>
    <row r="67" spans="1:5" s="70" customFormat="1" ht="12" customHeight="1">
      <c r="A67" s="23"/>
      <c r="B67" s="23"/>
      <c r="C67" s="23"/>
      <c r="D67" s="23"/>
      <c r="E67" s="23"/>
    </row>
    <row r="68" spans="1:5" s="70" customFormat="1" ht="12" customHeight="1">
      <c r="A68" s="93" t="s">
        <v>61</v>
      </c>
      <c r="B68" s="93"/>
      <c r="C68" s="18">
        <f>SUM(C69:C120)</f>
        <v>32422982916</v>
      </c>
      <c r="D68" s="18">
        <f>SUM(D69:D120)</f>
        <v>23261389630</v>
      </c>
      <c r="E68" s="18">
        <f>SUM(E69:E120)</f>
        <v>9161593286</v>
      </c>
    </row>
    <row r="69" spans="1:5" s="70" customFormat="1" ht="12" customHeight="1">
      <c r="A69" s="100" t="s">
        <v>62</v>
      </c>
      <c r="B69" s="100"/>
      <c r="C69" s="20">
        <v>809892656</v>
      </c>
      <c r="D69" s="20">
        <v>550993632</v>
      </c>
      <c r="E69" s="20">
        <v>258899024</v>
      </c>
    </row>
    <row r="70" spans="1:5" s="70" customFormat="1" ht="12" customHeight="1">
      <c r="A70" s="100" t="s">
        <v>63</v>
      </c>
      <c r="B70" s="100"/>
      <c r="C70" s="20">
        <v>195172399</v>
      </c>
      <c r="D70" s="20">
        <v>155622282</v>
      </c>
      <c r="E70" s="20">
        <v>39550117</v>
      </c>
    </row>
    <row r="71" spans="1:5" s="70" customFormat="1" ht="12" customHeight="1">
      <c r="A71" s="100" t="s">
        <v>64</v>
      </c>
      <c r="B71" s="100"/>
      <c r="C71" s="20">
        <v>49228608</v>
      </c>
      <c r="D71" s="20">
        <v>37107577</v>
      </c>
      <c r="E71" s="20">
        <v>12121031</v>
      </c>
    </row>
    <row r="72" spans="1:5" s="70" customFormat="1" ht="12" customHeight="1">
      <c r="A72" s="100" t="s">
        <v>65</v>
      </c>
      <c r="B72" s="100"/>
      <c r="C72" s="20">
        <v>142809011</v>
      </c>
      <c r="D72" s="20">
        <v>113416493</v>
      </c>
      <c r="E72" s="20">
        <v>29392518</v>
      </c>
    </row>
    <row r="73" spans="1:5" s="70" customFormat="1" ht="12" customHeight="1">
      <c r="A73" s="100" t="s">
        <v>66</v>
      </c>
      <c r="B73" s="100"/>
      <c r="C73" s="20">
        <v>60080353</v>
      </c>
      <c r="D73" s="20">
        <v>47722059</v>
      </c>
      <c r="E73" s="20">
        <v>12358294</v>
      </c>
    </row>
    <row r="74" spans="1:5" s="70" customFormat="1" ht="12" customHeight="1">
      <c r="A74" s="100" t="s">
        <v>67</v>
      </c>
      <c r="B74" s="100"/>
      <c r="C74" s="20">
        <v>336649514</v>
      </c>
      <c r="D74" s="20">
        <v>238939680</v>
      </c>
      <c r="E74" s="20">
        <v>97709834</v>
      </c>
    </row>
    <row r="75" spans="1:5" s="70" customFormat="1" ht="12" customHeight="1">
      <c r="A75" s="100" t="s">
        <v>68</v>
      </c>
      <c r="B75" s="100"/>
      <c r="C75" s="20">
        <v>86778077</v>
      </c>
      <c r="D75" s="20">
        <v>72357675</v>
      </c>
      <c r="E75" s="20">
        <v>14420402</v>
      </c>
    </row>
    <row r="76" spans="1:5" s="70" customFormat="1" ht="12" customHeight="1">
      <c r="A76" s="100" t="s">
        <v>69</v>
      </c>
      <c r="B76" s="100"/>
      <c r="C76" s="20">
        <v>743360437</v>
      </c>
      <c r="D76" s="20">
        <v>533086061</v>
      </c>
      <c r="E76" s="20">
        <v>210274376</v>
      </c>
    </row>
    <row r="77" spans="1:5" s="70" customFormat="1" ht="12" customHeight="1">
      <c r="A77" s="100" t="s">
        <v>71</v>
      </c>
      <c r="B77" s="100"/>
      <c r="C77" s="20">
        <v>224536586</v>
      </c>
      <c r="D77" s="20">
        <v>152129588</v>
      </c>
      <c r="E77" s="20">
        <v>72406998</v>
      </c>
    </row>
    <row r="78" spans="1:5" s="70" customFormat="1" ht="12" customHeight="1">
      <c r="A78" s="100" t="s">
        <v>73</v>
      </c>
      <c r="B78" s="100"/>
      <c r="C78" s="20">
        <v>130460981</v>
      </c>
      <c r="D78" s="20">
        <v>97474436</v>
      </c>
      <c r="E78" s="20">
        <v>32986545</v>
      </c>
    </row>
    <row r="79" spans="1:5" s="70" customFormat="1" ht="12" customHeight="1">
      <c r="A79" s="100" t="s">
        <v>74</v>
      </c>
      <c r="B79" s="100"/>
      <c r="C79" s="20">
        <v>168408876</v>
      </c>
      <c r="D79" s="20">
        <v>124221000</v>
      </c>
      <c r="E79" s="20">
        <v>44187876</v>
      </c>
    </row>
    <row r="80" spans="1:5" s="70" customFormat="1" ht="12" customHeight="1">
      <c r="A80" s="100" t="s">
        <v>75</v>
      </c>
      <c r="B80" s="100"/>
      <c r="C80" s="20">
        <v>284964246</v>
      </c>
      <c r="D80" s="20">
        <v>205681224</v>
      </c>
      <c r="E80" s="20">
        <v>79283022</v>
      </c>
    </row>
    <row r="81" spans="1:5" s="70" customFormat="1" ht="12" customHeight="1">
      <c r="A81" s="100" t="s">
        <v>78</v>
      </c>
      <c r="B81" s="100"/>
      <c r="C81" s="20">
        <v>352208702</v>
      </c>
      <c r="D81" s="20">
        <v>243721296</v>
      </c>
      <c r="E81" s="20">
        <v>108487406</v>
      </c>
    </row>
    <row r="82" spans="1:5" s="70" customFormat="1" ht="12" customHeight="1">
      <c r="A82" s="100" t="s">
        <v>79</v>
      </c>
      <c r="B82" s="100"/>
      <c r="C82" s="20">
        <v>923353101</v>
      </c>
      <c r="D82" s="20">
        <v>683605752</v>
      </c>
      <c r="E82" s="20">
        <v>239747349</v>
      </c>
    </row>
    <row r="83" spans="1:5" s="70" customFormat="1" ht="12" customHeight="1">
      <c r="A83" s="100" t="s">
        <v>82</v>
      </c>
      <c r="B83" s="100"/>
      <c r="C83" s="20">
        <v>755025589</v>
      </c>
      <c r="D83" s="20">
        <v>499727088</v>
      </c>
      <c r="E83" s="20">
        <v>255298501</v>
      </c>
    </row>
    <row r="84" spans="1:5" s="70" customFormat="1" ht="12" customHeight="1">
      <c r="A84" s="100" t="s">
        <v>85</v>
      </c>
      <c r="B84" s="100"/>
      <c r="C84" s="20">
        <v>1416548609</v>
      </c>
      <c r="D84" s="20">
        <v>922301520</v>
      </c>
      <c r="E84" s="20">
        <v>494247089</v>
      </c>
    </row>
    <row r="85" spans="1:5" s="70" customFormat="1" ht="12" customHeight="1">
      <c r="A85" s="100" t="s">
        <v>86</v>
      </c>
      <c r="B85" s="100"/>
      <c r="C85" s="20">
        <v>436364987</v>
      </c>
      <c r="D85" s="20">
        <v>281474424</v>
      </c>
      <c r="E85" s="20">
        <v>154890563</v>
      </c>
    </row>
    <row r="86" spans="1:5" s="70" customFormat="1" ht="12" customHeight="1">
      <c r="A86" s="100" t="s">
        <v>87</v>
      </c>
      <c r="B86" s="100"/>
      <c r="C86" s="20">
        <v>166820147</v>
      </c>
      <c r="D86" s="20">
        <v>132388425</v>
      </c>
      <c r="E86" s="20">
        <v>34431722</v>
      </c>
    </row>
    <row r="87" spans="1:5" s="70" customFormat="1" ht="12" customHeight="1">
      <c r="A87" s="100" t="s">
        <v>88</v>
      </c>
      <c r="B87" s="100"/>
      <c r="C87" s="20">
        <v>286993187</v>
      </c>
      <c r="D87" s="20">
        <v>188746824</v>
      </c>
      <c r="E87" s="20">
        <v>98246363</v>
      </c>
    </row>
    <row r="88" spans="1:5" s="70" customFormat="1" ht="12" customHeight="1">
      <c r="A88" s="100" t="s">
        <v>89</v>
      </c>
      <c r="B88" s="100"/>
      <c r="C88" s="20">
        <v>78512959</v>
      </c>
      <c r="D88" s="20">
        <v>63892975</v>
      </c>
      <c r="E88" s="20">
        <v>14619984</v>
      </c>
    </row>
    <row r="89" spans="1:5" s="70" customFormat="1" ht="12" customHeight="1">
      <c r="A89" s="100" t="s">
        <v>90</v>
      </c>
      <c r="B89" s="100"/>
      <c r="C89" s="20">
        <v>181746691</v>
      </c>
      <c r="D89" s="20">
        <v>142052568</v>
      </c>
      <c r="E89" s="20">
        <v>39694123</v>
      </c>
    </row>
    <row r="90" spans="1:5" s="70" customFormat="1" ht="12" customHeight="1">
      <c r="A90" s="100" t="s">
        <v>91</v>
      </c>
      <c r="B90" s="100"/>
      <c r="C90" s="20">
        <v>256731436</v>
      </c>
      <c r="D90" s="20">
        <v>194989032</v>
      </c>
      <c r="E90" s="20">
        <v>61742404</v>
      </c>
    </row>
    <row r="91" spans="1:5" s="70" customFormat="1" ht="12" customHeight="1">
      <c r="A91" s="100" t="s">
        <v>92</v>
      </c>
      <c r="B91" s="100"/>
      <c r="C91" s="20">
        <v>343811111</v>
      </c>
      <c r="D91" s="20">
        <v>252637728</v>
      </c>
      <c r="E91" s="20">
        <v>91173383</v>
      </c>
    </row>
    <row r="92" spans="1:5" s="70" customFormat="1" ht="12" customHeight="1">
      <c r="A92" s="100" t="s">
        <v>93</v>
      </c>
      <c r="B92" s="100"/>
      <c r="C92" s="20">
        <v>14816164626</v>
      </c>
      <c r="D92" s="20">
        <v>10533015135</v>
      </c>
      <c r="E92" s="20">
        <v>4283149491</v>
      </c>
    </row>
    <row r="93" spans="1:5" s="70" customFormat="1" ht="12" customHeight="1">
      <c r="A93" s="100" t="s">
        <v>94</v>
      </c>
      <c r="B93" s="100"/>
      <c r="C93" s="20">
        <v>372005434</v>
      </c>
      <c r="D93" s="20">
        <v>225092280</v>
      </c>
      <c r="E93" s="20">
        <v>146913154</v>
      </c>
    </row>
    <row r="94" spans="1:5" s="70" customFormat="1" ht="12" customHeight="1">
      <c r="A94" s="100" t="s">
        <v>95</v>
      </c>
      <c r="B94" s="100"/>
      <c r="C94" s="20">
        <v>626340316</v>
      </c>
      <c r="D94" s="20">
        <v>480899328</v>
      </c>
      <c r="E94" s="20">
        <v>145440988</v>
      </c>
    </row>
    <row r="95" spans="1:5" s="70" customFormat="1" ht="12" customHeight="1">
      <c r="A95" s="100" t="s">
        <v>96</v>
      </c>
      <c r="B95" s="100"/>
      <c r="C95" s="20">
        <v>137346116</v>
      </c>
      <c r="D95" s="20">
        <v>97122183</v>
      </c>
      <c r="E95" s="20">
        <v>40223933</v>
      </c>
    </row>
    <row r="96" spans="1:5" s="70" customFormat="1" ht="12" customHeight="1">
      <c r="A96" s="100" t="s">
        <v>97</v>
      </c>
      <c r="B96" s="100"/>
      <c r="C96" s="20">
        <v>852667639</v>
      </c>
      <c r="D96" s="20">
        <v>693833281</v>
      </c>
      <c r="E96" s="20">
        <v>158834358</v>
      </c>
    </row>
    <row r="97" spans="1:5" s="70" customFormat="1" ht="12" customHeight="1">
      <c r="A97" s="100" t="s">
        <v>98</v>
      </c>
      <c r="B97" s="100"/>
      <c r="C97" s="20">
        <v>223513955</v>
      </c>
      <c r="D97" s="20">
        <v>162880707</v>
      </c>
      <c r="E97" s="20">
        <v>60633248</v>
      </c>
    </row>
    <row r="98" spans="1:5" s="70" customFormat="1" ht="12" customHeight="1">
      <c r="A98" s="100" t="s">
        <v>99</v>
      </c>
      <c r="B98" s="100"/>
      <c r="C98" s="20">
        <v>307329179</v>
      </c>
      <c r="D98" s="20">
        <v>234921288</v>
      </c>
      <c r="E98" s="20">
        <v>72407891</v>
      </c>
    </row>
    <row r="99" spans="1:5" s="70" customFormat="1" ht="12" customHeight="1">
      <c r="A99" s="100" t="s">
        <v>100</v>
      </c>
      <c r="B99" s="100"/>
      <c r="C99" s="20">
        <v>391880981</v>
      </c>
      <c r="D99" s="20">
        <v>294986100</v>
      </c>
      <c r="E99" s="20">
        <v>96894881</v>
      </c>
    </row>
    <row r="100" spans="1:5" s="70" customFormat="1" ht="12" customHeight="1">
      <c r="A100" s="100" t="s">
        <v>101</v>
      </c>
      <c r="B100" s="100"/>
      <c r="C100" s="20">
        <v>34110715</v>
      </c>
      <c r="D100" s="20">
        <v>30005028</v>
      </c>
      <c r="E100" s="20">
        <v>4105687</v>
      </c>
    </row>
    <row r="101" spans="1:5" s="70" customFormat="1" ht="12" customHeight="1">
      <c r="A101" s="100" t="s">
        <v>282</v>
      </c>
      <c r="B101" s="100"/>
      <c r="C101" s="20">
        <v>720253913</v>
      </c>
      <c r="D101" s="20">
        <v>550308663</v>
      </c>
      <c r="E101" s="20">
        <v>169945250</v>
      </c>
    </row>
    <row r="102" spans="1:5" s="70" customFormat="1" ht="12" customHeight="1">
      <c r="A102" s="100" t="s">
        <v>102</v>
      </c>
      <c r="B102" s="100"/>
      <c r="C102" s="20">
        <v>158283281</v>
      </c>
      <c r="D102" s="20">
        <v>114750500</v>
      </c>
      <c r="E102" s="20">
        <v>43532781</v>
      </c>
    </row>
    <row r="103" spans="1:5" s="70" customFormat="1" ht="12" customHeight="1">
      <c r="A103" s="100" t="s">
        <v>103</v>
      </c>
      <c r="B103" s="100"/>
      <c r="C103" s="20">
        <v>355901243</v>
      </c>
      <c r="D103" s="20">
        <v>244858488</v>
      </c>
      <c r="E103" s="20">
        <v>111042755</v>
      </c>
    </row>
    <row r="104" spans="1:5" s="70" customFormat="1" ht="12" customHeight="1">
      <c r="A104" s="100" t="s">
        <v>104</v>
      </c>
      <c r="B104" s="100"/>
      <c r="C104" s="20">
        <v>254615306</v>
      </c>
      <c r="D104" s="20">
        <v>150041136</v>
      </c>
      <c r="E104" s="20">
        <v>104574170</v>
      </c>
    </row>
    <row r="105" spans="1:5" s="70" customFormat="1" ht="12" customHeight="1">
      <c r="A105" s="100" t="s">
        <v>105</v>
      </c>
      <c r="B105" s="100"/>
      <c r="C105" s="20">
        <v>58099133</v>
      </c>
      <c r="D105" s="20">
        <v>42397152</v>
      </c>
      <c r="E105" s="20">
        <v>15701981</v>
      </c>
    </row>
    <row r="106" spans="1:5" s="70" customFormat="1" ht="12" customHeight="1">
      <c r="A106" s="100" t="s">
        <v>106</v>
      </c>
      <c r="B106" s="100"/>
      <c r="C106" s="20">
        <v>136629578</v>
      </c>
      <c r="D106" s="20">
        <v>114273450</v>
      </c>
      <c r="E106" s="20">
        <v>22356128</v>
      </c>
    </row>
    <row r="107" spans="1:5" s="70" customFormat="1" ht="12" customHeight="1">
      <c r="A107" s="100" t="s">
        <v>107</v>
      </c>
      <c r="B107" s="100"/>
      <c r="C107" s="20">
        <v>261559500</v>
      </c>
      <c r="D107" s="20">
        <v>174661872</v>
      </c>
      <c r="E107" s="20">
        <v>86897628</v>
      </c>
    </row>
    <row r="108" spans="1:5" s="70" customFormat="1" ht="12" customHeight="1">
      <c r="A108" s="100" t="s">
        <v>108</v>
      </c>
      <c r="B108" s="100"/>
      <c r="C108" s="20">
        <v>1049701170</v>
      </c>
      <c r="D108" s="20">
        <v>889987320</v>
      </c>
      <c r="E108" s="20">
        <v>159713850</v>
      </c>
    </row>
    <row r="109" spans="1:5" s="70" customFormat="1" ht="12" customHeight="1">
      <c r="A109" s="100" t="s">
        <v>109</v>
      </c>
      <c r="B109" s="100"/>
      <c r="C109" s="20">
        <v>260909659</v>
      </c>
      <c r="D109" s="20">
        <v>186513600</v>
      </c>
      <c r="E109" s="20">
        <v>74396059</v>
      </c>
    </row>
    <row r="110" spans="1:5" s="70" customFormat="1" ht="12" customHeight="1">
      <c r="A110" s="100" t="s">
        <v>110</v>
      </c>
      <c r="B110" s="100"/>
      <c r="C110" s="20">
        <v>133496739</v>
      </c>
      <c r="D110" s="20">
        <v>100998408</v>
      </c>
      <c r="E110" s="20">
        <v>32498331</v>
      </c>
    </row>
    <row r="111" spans="1:5" s="70" customFormat="1" ht="12" customHeight="1">
      <c r="A111" s="100" t="s">
        <v>111</v>
      </c>
      <c r="B111" s="100"/>
      <c r="C111" s="20">
        <v>451044253</v>
      </c>
      <c r="D111" s="20">
        <v>315536088</v>
      </c>
      <c r="E111" s="20">
        <v>135508165</v>
      </c>
    </row>
    <row r="112" spans="1:5" s="70" customFormat="1" ht="12" customHeight="1">
      <c r="A112" s="100" t="s">
        <v>112</v>
      </c>
      <c r="B112" s="100"/>
      <c r="C112" s="20">
        <v>245975147</v>
      </c>
      <c r="D112" s="20">
        <v>171219720</v>
      </c>
      <c r="E112" s="20">
        <v>74755427</v>
      </c>
    </row>
    <row r="113" spans="1:5" s="70" customFormat="1" ht="12" customHeight="1">
      <c r="A113" s="100" t="s">
        <v>114</v>
      </c>
      <c r="B113" s="100"/>
      <c r="C113" s="20">
        <v>149784870</v>
      </c>
      <c r="D113" s="20">
        <v>102183652</v>
      </c>
      <c r="E113" s="20">
        <v>47601218</v>
      </c>
    </row>
    <row r="114" spans="1:5" s="70" customFormat="1" ht="12" customHeight="1">
      <c r="A114" s="100" t="s">
        <v>115</v>
      </c>
      <c r="B114" s="100"/>
      <c r="C114" s="20">
        <v>354826525</v>
      </c>
      <c r="D114" s="20">
        <v>243853008</v>
      </c>
      <c r="E114" s="20">
        <v>110973517</v>
      </c>
    </row>
    <row r="115" spans="1:5" s="70" customFormat="1" ht="12" customHeight="1">
      <c r="A115" s="100" t="s">
        <v>116</v>
      </c>
      <c r="B115" s="100"/>
      <c r="C115" s="20">
        <v>108432001</v>
      </c>
      <c r="D115" s="20">
        <v>83575400</v>
      </c>
      <c r="E115" s="20">
        <v>24856601</v>
      </c>
    </row>
    <row r="116" spans="1:5" s="70" customFormat="1" ht="12" customHeight="1">
      <c r="A116" s="100" t="s">
        <v>119</v>
      </c>
      <c r="B116" s="100"/>
      <c r="C116" s="20">
        <v>399111329</v>
      </c>
      <c r="D116" s="20">
        <v>282358776</v>
      </c>
      <c r="E116" s="20">
        <v>116752553</v>
      </c>
    </row>
    <row r="117" spans="1:5" s="70" customFormat="1" ht="12" customHeight="1">
      <c r="A117" s="100" t="s">
        <v>120</v>
      </c>
      <c r="B117" s="100"/>
      <c r="C117" s="20">
        <v>486897214</v>
      </c>
      <c r="D117" s="20">
        <v>358533000</v>
      </c>
      <c r="E117" s="20">
        <v>128364214</v>
      </c>
    </row>
    <row r="118" spans="1:5" s="70" customFormat="1" ht="12" customHeight="1">
      <c r="A118" s="100" t="s">
        <v>122</v>
      </c>
      <c r="B118" s="100"/>
      <c r="C118" s="20">
        <v>127994163</v>
      </c>
      <c r="D118" s="20">
        <v>92159592</v>
      </c>
      <c r="E118" s="20">
        <v>35834571</v>
      </c>
    </row>
    <row r="119" spans="1:5" s="70" customFormat="1" ht="12" customHeight="1">
      <c r="A119" s="100" t="s">
        <v>123</v>
      </c>
      <c r="B119" s="100"/>
      <c r="C119" s="20">
        <v>313463170</v>
      </c>
      <c r="D119" s="20">
        <v>213011232</v>
      </c>
      <c r="E119" s="20">
        <v>100451938</v>
      </c>
    </row>
    <row r="120" spans="1:5" s="70" customFormat="1" ht="12" customHeight="1">
      <c r="A120" s="105" t="s">
        <v>124</v>
      </c>
      <c r="B120" s="105"/>
      <c r="C120" s="26">
        <v>204187498</v>
      </c>
      <c r="D120" s="26">
        <v>143123904</v>
      </c>
      <c r="E120" s="26">
        <v>61063594</v>
      </c>
    </row>
    <row r="121" spans="1:5" s="70" customFormat="1" ht="12" customHeight="1">
      <c r="A121" s="23"/>
      <c r="B121" s="23"/>
      <c r="C121" s="23"/>
      <c r="D121" s="23"/>
      <c r="E121" s="23"/>
    </row>
    <row r="122" spans="1:5" s="70" customFormat="1" ht="12" customHeight="1">
      <c r="A122" s="93" t="s">
        <v>125</v>
      </c>
      <c r="B122" s="93"/>
      <c r="C122" s="18">
        <f>SUM(C123:C141)</f>
        <v>14901626353</v>
      </c>
      <c r="D122" s="18">
        <f>SUM(D123:D141)</f>
        <v>9918305502</v>
      </c>
      <c r="E122" s="18">
        <f>SUM(E123:E141)</f>
        <v>4983320851</v>
      </c>
    </row>
    <row r="123" spans="1:5" s="70" customFormat="1" ht="12" customHeight="1">
      <c r="A123" s="100" t="s">
        <v>126</v>
      </c>
      <c r="B123" s="100"/>
      <c r="C123" s="20">
        <v>2206699414</v>
      </c>
      <c r="D123" s="20">
        <v>1302206965</v>
      </c>
      <c r="E123" s="20">
        <v>904492449</v>
      </c>
    </row>
    <row r="124" spans="1:5" s="70" customFormat="1" ht="12" customHeight="1">
      <c r="A124" s="100" t="s">
        <v>128</v>
      </c>
      <c r="B124" s="100"/>
      <c r="C124" s="20">
        <v>214447342</v>
      </c>
      <c r="D124" s="20">
        <v>128528687</v>
      </c>
      <c r="E124" s="20">
        <v>85918655</v>
      </c>
    </row>
    <row r="125" spans="1:5" s="70" customFormat="1" ht="12" customHeight="1">
      <c r="A125" s="100" t="s">
        <v>129</v>
      </c>
      <c r="B125" s="100"/>
      <c r="C125" s="20">
        <v>761103438</v>
      </c>
      <c r="D125" s="20">
        <v>523425033</v>
      </c>
      <c r="E125" s="20">
        <v>237678405</v>
      </c>
    </row>
    <row r="126" spans="1:5" s="70" customFormat="1" ht="12" customHeight="1">
      <c r="A126" s="100" t="s">
        <v>132</v>
      </c>
      <c r="B126" s="100"/>
      <c r="C126" s="20">
        <v>203797930</v>
      </c>
      <c r="D126" s="20">
        <v>169145227</v>
      </c>
      <c r="E126" s="20">
        <v>34652703</v>
      </c>
    </row>
    <row r="127" spans="1:5" s="70" customFormat="1" ht="12" customHeight="1">
      <c r="A127" s="100" t="s">
        <v>135</v>
      </c>
      <c r="B127" s="100"/>
      <c r="C127" s="20">
        <v>442637149</v>
      </c>
      <c r="D127" s="20">
        <v>301073879</v>
      </c>
      <c r="E127" s="20">
        <v>141563270</v>
      </c>
    </row>
    <row r="128" spans="1:5" s="70" customFormat="1" ht="12" customHeight="1">
      <c r="A128" s="100" t="s">
        <v>283</v>
      </c>
      <c r="B128" s="100"/>
      <c r="C128" s="20">
        <v>1431828419</v>
      </c>
      <c r="D128" s="20">
        <v>1018524387</v>
      </c>
      <c r="E128" s="20">
        <v>413304032</v>
      </c>
    </row>
    <row r="129" spans="1:5" s="70" customFormat="1" ht="12" customHeight="1">
      <c r="A129" s="100" t="s">
        <v>138</v>
      </c>
      <c r="B129" s="100"/>
      <c r="C129" s="20">
        <v>748357461</v>
      </c>
      <c r="D129" s="20">
        <v>487054169</v>
      </c>
      <c r="E129" s="20">
        <v>261303292</v>
      </c>
    </row>
    <row r="130" spans="1:5" s="70" customFormat="1" ht="12" customHeight="1">
      <c r="A130" s="100" t="s">
        <v>142</v>
      </c>
      <c r="B130" s="100"/>
      <c r="C130" s="20">
        <v>211232305</v>
      </c>
      <c r="D130" s="20">
        <v>151740365</v>
      </c>
      <c r="E130" s="20">
        <v>59491940</v>
      </c>
    </row>
    <row r="131" spans="1:5" s="70" customFormat="1" ht="12" customHeight="1">
      <c r="A131" s="100" t="s">
        <v>143</v>
      </c>
      <c r="B131" s="100"/>
      <c r="C131" s="20">
        <v>3176670250</v>
      </c>
      <c r="D131" s="20">
        <v>2170499411</v>
      </c>
      <c r="E131" s="20">
        <v>1006170839</v>
      </c>
    </row>
    <row r="132" spans="1:5" s="70" customFormat="1" ht="12" customHeight="1">
      <c r="A132" s="100" t="s">
        <v>144</v>
      </c>
      <c r="B132" s="100"/>
      <c r="C132" s="20">
        <v>1209060763</v>
      </c>
      <c r="D132" s="20">
        <v>811109916</v>
      </c>
      <c r="E132" s="20">
        <v>397950847</v>
      </c>
    </row>
    <row r="133" spans="1:5" s="70" customFormat="1" ht="12" customHeight="1">
      <c r="A133" s="100" t="s">
        <v>146</v>
      </c>
      <c r="B133" s="100"/>
      <c r="C133" s="20">
        <v>41328016</v>
      </c>
      <c r="D133" s="20">
        <v>34051251</v>
      </c>
      <c r="E133" s="20">
        <v>7276765</v>
      </c>
    </row>
    <row r="134" spans="1:5" s="70" customFormat="1" ht="12" customHeight="1">
      <c r="A134" s="100" t="s">
        <v>147</v>
      </c>
      <c r="B134" s="100"/>
      <c r="C134" s="20">
        <v>1506433215</v>
      </c>
      <c r="D134" s="20">
        <v>962279842</v>
      </c>
      <c r="E134" s="20">
        <v>544153373</v>
      </c>
    </row>
    <row r="135" spans="1:5" s="70" customFormat="1" ht="12" customHeight="1">
      <c r="A135" s="100" t="s">
        <v>149</v>
      </c>
      <c r="B135" s="100"/>
      <c r="C135" s="20">
        <v>697017945</v>
      </c>
      <c r="D135" s="20">
        <v>491033590</v>
      </c>
      <c r="E135" s="20">
        <v>205984355</v>
      </c>
    </row>
    <row r="136" spans="1:5" s="70" customFormat="1" ht="12" customHeight="1">
      <c r="A136" s="100" t="s">
        <v>150</v>
      </c>
      <c r="B136" s="100"/>
      <c r="C136" s="20">
        <v>125013716</v>
      </c>
      <c r="D136" s="20">
        <v>97860907</v>
      </c>
      <c r="E136" s="20">
        <v>27152809</v>
      </c>
    </row>
    <row r="137" spans="1:5" s="70" customFormat="1" ht="12" customHeight="1">
      <c r="A137" s="100" t="s">
        <v>151</v>
      </c>
      <c r="B137" s="100"/>
      <c r="C137" s="20">
        <v>363888987</v>
      </c>
      <c r="D137" s="20">
        <v>239812226</v>
      </c>
      <c r="E137" s="20">
        <v>124076761</v>
      </c>
    </row>
    <row r="138" spans="1:5" s="70" customFormat="1" ht="12" customHeight="1">
      <c r="A138" s="100" t="s">
        <v>153</v>
      </c>
      <c r="B138" s="100"/>
      <c r="C138" s="20">
        <v>353942507</v>
      </c>
      <c r="D138" s="20">
        <v>213101359</v>
      </c>
      <c r="E138" s="20">
        <v>140841148</v>
      </c>
    </row>
    <row r="139" spans="1:5" s="70" customFormat="1" ht="12" customHeight="1">
      <c r="A139" s="100" t="s">
        <v>158</v>
      </c>
      <c r="B139" s="100"/>
      <c r="C139" s="20">
        <v>600085230</v>
      </c>
      <c r="D139" s="20">
        <v>408644718</v>
      </c>
      <c r="E139" s="20">
        <v>191440512</v>
      </c>
    </row>
    <row r="140" spans="1:5" s="70" customFormat="1" ht="12" customHeight="1">
      <c r="A140" s="100" t="s">
        <v>298</v>
      </c>
      <c r="B140" s="100"/>
      <c r="C140" s="20">
        <v>433963351</v>
      </c>
      <c r="D140" s="20">
        <v>269408641</v>
      </c>
      <c r="E140" s="20">
        <v>164554710</v>
      </c>
    </row>
    <row r="141" spans="1:5" s="70" customFormat="1" ht="12" customHeight="1">
      <c r="A141" s="25" t="s">
        <v>328</v>
      </c>
      <c r="B141" s="25"/>
      <c r="C141" s="26">
        <v>174118915</v>
      </c>
      <c r="D141" s="26">
        <v>138804929</v>
      </c>
      <c r="E141" s="26">
        <v>35313986</v>
      </c>
    </row>
    <row r="142" spans="1:5" s="70" customFormat="1" ht="12" customHeight="1">
      <c r="A142" s="23"/>
      <c r="B142" s="23"/>
      <c r="C142" s="23"/>
      <c r="D142" s="23"/>
      <c r="E142" s="23"/>
    </row>
    <row r="143" spans="1:5" s="70" customFormat="1" ht="12" customHeight="1">
      <c r="A143" s="93" t="s">
        <v>163</v>
      </c>
      <c r="B143" s="93"/>
      <c r="C143" s="18">
        <f>SUM(C144:C151)</f>
        <v>963141915</v>
      </c>
      <c r="D143" s="18">
        <f>SUM(D144:D151)</f>
        <v>728609822</v>
      </c>
      <c r="E143" s="18">
        <f>SUM(E144:E151)</f>
        <v>234532093</v>
      </c>
    </row>
    <row r="144" spans="1:5" s="70" customFormat="1" ht="12" customHeight="1">
      <c r="A144" s="100" t="s">
        <v>164</v>
      </c>
      <c r="B144" s="100"/>
      <c r="C144" s="20">
        <v>230066253</v>
      </c>
      <c r="D144" s="20">
        <v>154983485</v>
      </c>
      <c r="E144" s="20">
        <v>75082768</v>
      </c>
    </row>
    <row r="145" spans="1:5" s="70" customFormat="1" ht="12" customHeight="1">
      <c r="A145" s="100" t="s">
        <v>165</v>
      </c>
      <c r="B145" s="100"/>
      <c r="C145" s="20">
        <v>20867592</v>
      </c>
      <c r="D145" s="20">
        <v>18489203</v>
      </c>
      <c r="E145" s="20">
        <v>2378389</v>
      </c>
    </row>
    <row r="146" spans="1:5" s="70" customFormat="1" ht="12" customHeight="1">
      <c r="A146" s="100" t="s">
        <v>166</v>
      </c>
      <c r="B146" s="100"/>
      <c r="C146" s="20">
        <v>23516794</v>
      </c>
      <c r="D146" s="20">
        <v>17120983</v>
      </c>
      <c r="E146" s="20">
        <v>6395811</v>
      </c>
    </row>
    <row r="147" spans="1:5" s="70" customFormat="1" ht="12" customHeight="1">
      <c r="A147" s="100" t="s">
        <v>167</v>
      </c>
      <c r="B147" s="100"/>
      <c r="C147" s="20">
        <v>10147535</v>
      </c>
      <c r="D147" s="20">
        <v>8941547</v>
      </c>
      <c r="E147" s="20">
        <v>1205988</v>
      </c>
    </row>
    <row r="148" spans="1:5" s="70" customFormat="1" ht="12" customHeight="1">
      <c r="A148" s="100" t="s">
        <v>168</v>
      </c>
      <c r="B148" s="100"/>
      <c r="C148" s="20">
        <v>173511912</v>
      </c>
      <c r="D148" s="20">
        <v>143845597</v>
      </c>
      <c r="E148" s="20">
        <v>29666315</v>
      </c>
    </row>
    <row r="149" spans="1:5" s="70" customFormat="1" ht="12" customHeight="1">
      <c r="A149" s="100" t="s">
        <v>169</v>
      </c>
      <c r="B149" s="100"/>
      <c r="C149" s="20">
        <v>90760262</v>
      </c>
      <c r="D149" s="20">
        <v>72379092</v>
      </c>
      <c r="E149" s="20">
        <v>18381170</v>
      </c>
    </row>
    <row r="150" spans="1:5" s="70" customFormat="1" ht="12" customHeight="1">
      <c r="A150" s="100" t="s">
        <v>170</v>
      </c>
      <c r="B150" s="100"/>
      <c r="C150" s="20">
        <v>7864962</v>
      </c>
      <c r="D150" s="20">
        <v>7055199</v>
      </c>
      <c r="E150" s="20">
        <v>809763</v>
      </c>
    </row>
    <row r="151" spans="1:5" s="70" customFormat="1" ht="12" customHeight="1">
      <c r="A151" s="101" t="s">
        <v>171</v>
      </c>
      <c r="B151" s="101"/>
      <c r="C151" s="26">
        <v>406406605</v>
      </c>
      <c r="D151" s="26">
        <v>305794716</v>
      </c>
      <c r="E151" s="26">
        <v>100611889</v>
      </c>
    </row>
    <row r="152" spans="1:5" s="70" customFormat="1" ht="12" customHeight="1">
      <c r="A152" s="23"/>
      <c r="B152" s="23"/>
      <c r="C152" s="23"/>
      <c r="D152" s="23"/>
      <c r="E152" s="23"/>
    </row>
    <row r="153" spans="1:5" s="70" customFormat="1" ht="12" customHeight="1">
      <c r="A153" s="93" t="s">
        <v>172</v>
      </c>
      <c r="B153" s="93"/>
      <c r="C153" s="18">
        <f>SUM(C154:C159)</f>
        <v>9432432471</v>
      </c>
      <c r="D153" s="18">
        <f>SUM(D154:D159)</f>
        <v>6759307613</v>
      </c>
      <c r="E153" s="18">
        <f>SUM(E154:E159)</f>
        <v>2673124858</v>
      </c>
    </row>
    <row r="154" spans="1:5" s="70" customFormat="1" ht="12" customHeight="1">
      <c r="A154" s="100" t="s">
        <v>173</v>
      </c>
      <c r="B154" s="100"/>
      <c r="C154" s="20">
        <v>775118479</v>
      </c>
      <c r="D154" s="20">
        <v>519191048</v>
      </c>
      <c r="E154" s="20">
        <v>255927431</v>
      </c>
    </row>
    <row r="155" spans="1:5" s="70" customFormat="1" ht="12" customHeight="1">
      <c r="A155" s="100" t="s">
        <v>174</v>
      </c>
      <c r="B155" s="100"/>
      <c r="C155" s="20">
        <v>7297101410</v>
      </c>
      <c r="D155" s="20">
        <v>5276450264</v>
      </c>
      <c r="E155" s="20">
        <v>2020651146</v>
      </c>
    </row>
    <row r="156" spans="1:5" s="70" customFormat="1" ht="12" customHeight="1">
      <c r="A156" s="100" t="s">
        <v>175</v>
      </c>
      <c r="B156" s="100"/>
      <c r="C156" s="20">
        <v>496688459</v>
      </c>
      <c r="D156" s="20">
        <v>336265472</v>
      </c>
      <c r="E156" s="20">
        <v>160422987</v>
      </c>
    </row>
    <row r="157" spans="1:5" s="70" customFormat="1" ht="12" customHeight="1">
      <c r="A157" s="100" t="s">
        <v>181</v>
      </c>
      <c r="B157" s="100"/>
      <c r="C157" s="20">
        <v>43082123</v>
      </c>
      <c r="D157" s="20">
        <v>35023232</v>
      </c>
      <c r="E157" s="20">
        <v>8058891</v>
      </c>
    </row>
    <row r="158" spans="1:5" s="70" customFormat="1" ht="12" customHeight="1">
      <c r="A158" s="100" t="s">
        <v>182</v>
      </c>
      <c r="B158" s="100"/>
      <c r="C158" s="20">
        <v>238697916</v>
      </c>
      <c r="D158" s="20">
        <v>161352396</v>
      </c>
      <c r="E158" s="20">
        <v>77345520</v>
      </c>
    </row>
    <row r="159" spans="1:5" s="70" customFormat="1" ht="12" customHeight="1">
      <c r="A159" s="105" t="s">
        <v>188</v>
      </c>
      <c r="B159" s="105"/>
      <c r="C159" s="26">
        <v>581744084</v>
      </c>
      <c r="D159" s="26">
        <v>431025201</v>
      </c>
      <c r="E159" s="26">
        <v>150718883</v>
      </c>
    </row>
    <row r="160" spans="1:5" s="70" customFormat="1" ht="12" customHeight="1">
      <c r="A160" s="23"/>
      <c r="B160" s="23"/>
      <c r="C160" s="23"/>
      <c r="D160" s="23"/>
      <c r="E160" s="23"/>
    </row>
    <row r="161" spans="1:5" s="70" customFormat="1" ht="12" customHeight="1">
      <c r="A161" s="93" t="s">
        <v>191</v>
      </c>
      <c r="B161" s="93"/>
      <c r="C161" s="18">
        <f>SUM(C162:C163)</f>
        <v>1389433164</v>
      </c>
      <c r="D161" s="18">
        <f>SUM(D162:D163)</f>
        <v>954685917</v>
      </c>
      <c r="E161" s="18">
        <f>SUM(E162:E163)</f>
        <v>434747247</v>
      </c>
    </row>
    <row r="162" spans="1:5" s="70" customFormat="1" ht="12" customHeight="1">
      <c r="A162" s="100" t="s">
        <v>192</v>
      </c>
      <c r="B162" s="100"/>
      <c r="C162" s="20">
        <v>892337079</v>
      </c>
      <c r="D162" s="20">
        <v>604096207</v>
      </c>
      <c r="E162" s="20">
        <v>288240872</v>
      </c>
    </row>
    <row r="163" spans="1:5" s="70" customFormat="1" ht="12" customHeight="1">
      <c r="A163" s="105" t="s">
        <v>320</v>
      </c>
      <c r="B163" s="105"/>
      <c r="C163" s="26">
        <v>497096085</v>
      </c>
      <c r="D163" s="26">
        <v>350589710</v>
      </c>
      <c r="E163" s="26">
        <v>146506375</v>
      </c>
    </row>
    <row r="164" spans="1:5" s="70" customFormat="1" ht="12" customHeight="1">
      <c r="A164" s="23"/>
      <c r="B164" s="23"/>
      <c r="C164" s="23"/>
      <c r="D164" s="23"/>
      <c r="E164" s="23"/>
    </row>
    <row r="165" spans="1:5" s="70" customFormat="1" ht="12" customHeight="1">
      <c r="A165" s="93" t="s">
        <v>198</v>
      </c>
      <c r="B165" s="93"/>
      <c r="C165" s="18">
        <f>SUM(C166:C168)</f>
        <v>909302517</v>
      </c>
      <c r="D165" s="18">
        <f>SUM(D166:D168)</f>
        <v>672282923</v>
      </c>
      <c r="E165" s="18">
        <f>SUM(E166:E168)</f>
        <v>237019594</v>
      </c>
    </row>
    <row r="166" spans="1:5" s="70" customFormat="1" ht="12" customHeight="1">
      <c r="A166" s="100" t="s">
        <v>199</v>
      </c>
      <c r="B166" s="100"/>
      <c r="C166" s="20">
        <v>302110421</v>
      </c>
      <c r="D166" s="20">
        <v>227988394</v>
      </c>
      <c r="E166" s="20">
        <v>74122027</v>
      </c>
    </row>
    <row r="167" spans="1:5" s="70" customFormat="1" ht="12" customHeight="1">
      <c r="A167" s="100" t="s">
        <v>200</v>
      </c>
      <c r="B167" s="100"/>
      <c r="C167" s="20">
        <v>301854548</v>
      </c>
      <c r="D167" s="20">
        <v>225430906</v>
      </c>
      <c r="E167" s="20">
        <v>76423642</v>
      </c>
    </row>
    <row r="168" spans="1:5" s="70" customFormat="1" ht="12" customHeight="1">
      <c r="A168" s="105" t="s">
        <v>293</v>
      </c>
      <c r="B168" s="105"/>
      <c r="C168" s="36">
        <v>305337548</v>
      </c>
      <c r="D168" s="36">
        <v>218863623</v>
      </c>
      <c r="E168" s="36">
        <v>86473925</v>
      </c>
    </row>
    <row r="169" spans="1:5" s="70" customFormat="1" ht="12" customHeight="1">
      <c r="A169" s="23"/>
      <c r="B169" s="23"/>
      <c r="C169" s="23"/>
      <c r="D169" s="23"/>
      <c r="E169" s="23"/>
    </row>
    <row r="170" spans="1:5" s="70" customFormat="1" ht="12" customHeight="1">
      <c r="A170" s="93" t="s">
        <v>204</v>
      </c>
      <c r="B170" s="93"/>
      <c r="C170" s="18">
        <f>SUM(C171:C180)</f>
        <v>1460857112</v>
      </c>
      <c r="D170" s="18">
        <f>SUM(D171:D180)</f>
        <v>1139189555</v>
      </c>
      <c r="E170" s="18">
        <f>SUM(E171:E180)</f>
        <v>321667557</v>
      </c>
    </row>
    <row r="171" spans="1:5" s="70" customFormat="1" ht="12" customHeight="1">
      <c r="A171" s="100" t="s">
        <v>205</v>
      </c>
      <c r="B171" s="100"/>
      <c r="C171" s="20">
        <v>228133145</v>
      </c>
      <c r="D171" s="20">
        <v>184807221</v>
      </c>
      <c r="E171" s="20">
        <v>43325924</v>
      </c>
    </row>
    <row r="172" spans="1:5" s="70" customFormat="1" ht="12" customHeight="1">
      <c r="A172" s="100" t="s">
        <v>207</v>
      </c>
      <c r="B172" s="100"/>
      <c r="C172" s="20">
        <v>22360985</v>
      </c>
      <c r="D172" s="20">
        <v>16762329</v>
      </c>
      <c r="E172" s="20">
        <v>5598656</v>
      </c>
    </row>
    <row r="173" spans="1:5" s="70" customFormat="1" ht="12" customHeight="1">
      <c r="A173" s="100" t="s">
        <v>208</v>
      </c>
      <c r="B173" s="100"/>
      <c r="C173" s="20">
        <v>123136094</v>
      </c>
      <c r="D173" s="20">
        <v>95716558</v>
      </c>
      <c r="E173" s="20">
        <v>27419536</v>
      </c>
    </row>
    <row r="174" spans="1:5" s="70" customFormat="1" ht="12" customHeight="1">
      <c r="A174" s="100" t="s">
        <v>213</v>
      </c>
      <c r="B174" s="100"/>
      <c r="C174" s="20">
        <v>51165491</v>
      </c>
      <c r="D174" s="20">
        <v>34624086</v>
      </c>
      <c r="E174" s="20">
        <v>16541405</v>
      </c>
    </row>
    <row r="175" spans="1:5" s="70" customFormat="1" ht="12" customHeight="1">
      <c r="A175" s="100" t="s">
        <v>214</v>
      </c>
      <c r="B175" s="100"/>
      <c r="C175" s="20">
        <v>496531161</v>
      </c>
      <c r="D175" s="20">
        <v>398348149</v>
      </c>
      <c r="E175" s="20">
        <v>98183012</v>
      </c>
    </row>
    <row r="176" spans="1:5" s="70" customFormat="1" ht="12" customHeight="1">
      <c r="A176" s="100" t="s">
        <v>215</v>
      </c>
      <c r="B176" s="100"/>
      <c r="C176" s="20">
        <v>137450360</v>
      </c>
      <c r="D176" s="20">
        <v>104827245</v>
      </c>
      <c r="E176" s="20">
        <v>32623115</v>
      </c>
    </row>
    <row r="177" spans="1:5" s="70" customFormat="1" ht="12" customHeight="1">
      <c r="A177" s="100" t="s">
        <v>218</v>
      </c>
      <c r="B177" s="100"/>
      <c r="C177" s="20">
        <v>38513357</v>
      </c>
      <c r="D177" s="20">
        <v>29882349</v>
      </c>
      <c r="E177" s="20">
        <v>8631008</v>
      </c>
    </row>
    <row r="178" spans="1:5" s="70" customFormat="1" ht="12" customHeight="1">
      <c r="A178" s="100" t="s">
        <v>219</v>
      </c>
      <c r="B178" s="100"/>
      <c r="C178" s="20">
        <v>88818440</v>
      </c>
      <c r="D178" s="20">
        <v>62370489</v>
      </c>
      <c r="E178" s="20">
        <v>26447951</v>
      </c>
    </row>
    <row r="179" spans="1:5" s="70" customFormat="1" ht="12" customHeight="1">
      <c r="A179" s="100" t="s">
        <v>220</v>
      </c>
      <c r="B179" s="100"/>
      <c r="C179" s="20">
        <v>63491502</v>
      </c>
      <c r="D179" s="20">
        <v>46151282</v>
      </c>
      <c r="E179" s="20">
        <v>17340220</v>
      </c>
    </row>
    <row r="180" spans="1:5" s="70" customFormat="1" ht="12" customHeight="1">
      <c r="A180" s="105" t="s">
        <v>221</v>
      </c>
      <c r="B180" s="105"/>
      <c r="C180" s="26">
        <v>211256577</v>
      </c>
      <c r="D180" s="26">
        <v>165699847</v>
      </c>
      <c r="E180" s="26">
        <v>45556730</v>
      </c>
    </row>
    <row r="181" spans="1:5" s="70" customFormat="1" ht="12" customHeight="1">
      <c r="A181" s="23"/>
      <c r="B181" s="23"/>
      <c r="C181" s="23"/>
      <c r="D181" s="23"/>
      <c r="E181" s="23"/>
    </row>
    <row r="182" spans="1:5" s="70" customFormat="1" ht="12" customHeight="1">
      <c r="A182" s="93" t="s">
        <v>223</v>
      </c>
      <c r="B182" s="93"/>
      <c r="C182" s="18">
        <f>SUM(C183:C190)</f>
        <v>70647334999</v>
      </c>
      <c r="D182" s="18">
        <f>SUM(D183:D190)</f>
        <v>50263074196</v>
      </c>
      <c r="E182" s="18">
        <f>SUM(E183:E190)</f>
        <v>20384260803</v>
      </c>
    </row>
    <row r="183" spans="1:5" s="70" customFormat="1" ht="12" customHeight="1">
      <c r="A183" s="100" t="s">
        <v>224</v>
      </c>
      <c r="B183" s="100"/>
      <c r="C183" s="20">
        <f>SUM(C56:C66)</f>
        <v>9167558551</v>
      </c>
      <c r="D183" s="20">
        <f>SUM(D56:D66)</f>
        <v>6829303234</v>
      </c>
      <c r="E183" s="20">
        <f>SUM(E56:E66)</f>
        <v>2338255317</v>
      </c>
    </row>
    <row r="184" spans="1:5" s="70" customFormat="1" ht="12" customHeight="1">
      <c r="A184" s="100" t="s">
        <v>225</v>
      </c>
      <c r="B184" s="100"/>
      <c r="C184" s="20">
        <f>SUM(C69:C120)</f>
        <v>32422982916</v>
      </c>
      <c r="D184" s="20">
        <f>SUM(D69:D120)</f>
        <v>23261389630</v>
      </c>
      <c r="E184" s="20">
        <f>SUM(E69:E120)</f>
        <v>9161593286</v>
      </c>
    </row>
    <row r="185" spans="1:5" s="70" customFormat="1" ht="12" customHeight="1">
      <c r="A185" s="100" t="s">
        <v>226</v>
      </c>
      <c r="B185" s="100"/>
      <c r="C185" s="20">
        <f>SUM(C123:C141)</f>
        <v>14901626353</v>
      </c>
      <c r="D185" s="20">
        <f>SUM(D123:D141)</f>
        <v>9918305502</v>
      </c>
      <c r="E185" s="20">
        <f>SUM(E123:E141)</f>
        <v>4983320851</v>
      </c>
    </row>
    <row r="186" spans="1:5" s="70" customFormat="1" ht="12" customHeight="1">
      <c r="A186" s="100" t="s">
        <v>227</v>
      </c>
      <c r="B186" s="100"/>
      <c r="C186" s="20">
        <f>SUM(C144:C151)</f>
        <v>963141915</v>
      </c>
      <c r="D186" s="20">
        <f>SUM(D144:D151)</f>
        <v>728609822</v>
      </c>
      <c r="E186" s="20">
        <f>SUM(E144:E151)</f>
        <v>234532093</v>
      </c>
    </row>
    <row r="187" spans="1:5" s="70" customFormat="1" ht="12" customHeight="1">
      <c r="A187" s="100" t="s">
        <v>228</v>
      </c>
      <c r="B187" s="100"/>
      <c r="C187" s="20">
        <f>SUM(C154:C159)</f>
        <v>9432432471</v>
      </c>
      <c r="D187" s="20">
        <f>SUM(D154:D159)</f>
        <v>6759307613</v>
      </c>
      <c r="E187" s="20">
        <f>SUM(E154:E159)</f>
        <v>2673124858</v>
      </c>
    </row>
    <row r="188" spans="1:5" s="70" customFormat="1" ht="12" customHeight="1">
      <c r="A188" s="100" t="s">
        <v>229</v>
      </c>
      <c r="B188" s="100"/>
      <c r="C188" s="20">
        <f>SUM(C162:C163)</f>
        <v>1389433164</v>
      </c>
      <c r="D188" s="20">
        <f>SUM(D162:D163)</f>
        <v>954685917</v>
      </c>
      <c r="E188" s="20">
        <f>SUM(E162:E163)</f>
        <v>434747247</v>
      </c>
    </row>
    <row r="189" spans="1:5" s="70" customFormat="1" ht="12" customHeight="1">
      <c r="A189" s="100" t="s">
        <v>230</v>
      </c>
      <c r="B189" s="100"/>
      <c r="C189" s="20">
        <f>SUM(C166:C168)</f>
        <v>909302517</v>
      </c>
      <c r="D189" s="20">
        <f>SUM(D166:D168)</f>
        <v>672282923</v>
      </c>
      <c r="E189" s="20">
        <f>SUM(E166:E168)</f>
        <v>237019594</v>
      </c>
    </row>
    <row r="190" spans="1:5" s="70" customFormat="1" ht="12" customHeight="1">
      <c r="A190" s="101" t="s">
        <v>231</v>
      </c>
      <c r="B190" s="101"/>
      <c r="C190" s="26">
        <f>SUM(C171:C180)</f>
        <v>1460857112</v>
      </c>
      <c r="D190" s="26">
        <f>SUM(D171:D180)</f>
        <v>1139189555</v>
      </c>
      <c r="E190" s="26">
        <f>SUM(E171:E180)</f>
        <v>321667557</v>
      </c>
    </row>
    <row r="191" spans="1:5" s="70" customFormat="1" ht="12" customHeight="1">
      <c r="A191" s="25"/>
      <c r="B191" s="25"/>
      <c r="C191" s="36"/>
      <c r="D191" s="36"/>
      <c r="E191" s="36"/>
    </row>
    <row r="192" spans="1:5" s="70" customFormat="1" ht="12" customHeight="1">
      <c r="A192" s="93" t="s">
        <v>315</v>
      </c>
      <c r="B192" s="93"/>
      <c r="C192" s="18">
        <f>+C193+C194+C195+C196+C197</f>
        <v>65997933165</v>
      </c>
      <c r="D192" s="18">
        <f>+D193+D194+D195+D196+D197</f>
        <v>46819583021</v>
      </c>
      <c r="E192" s="18">
        <f>+E193+E194+E195+E196+E197</f>
        <v>19178350144</v>
      </c>
    </row>
    <row r="193" spans="1:5" s="70" customFormat="1" ht="12" customHeight="1">
      <c r="A193" s="100" t="s">
        <v>308</v>
      </c>
      <c r="B193" s="100"/>
      <c r="C193" s="20">
        <f>+C154+C155+C158+C159</f>
        <v>8892661889</v>
      </c>
      <c r="D193" s="20">
        <f>+D154+D155+D158+D159</f>
        <v>6388018909</v>
      </c>
      <c r="E193" s="20">
        <f>+E154+E155+E158+E159</f>
        <v>2504642980</v>
      </c>
    </row>
    <row r="194" spans="1:5" s="70" customFormat="1" ht="12" customHeight="1">
      <c r="A194" s="100" t="s">
        <v>309</v>
      </c>
      <c r="B194" s="100"/>
      <c r="C194" s="22">
        <f>+C56+C57+C78+C58+C59+C60+C61+C62+C63+C64+C65+C66</f>
        <v>9298019532</v>
      </c>
      <c r="D194" s="22">
        <f>+D56+D57+D78+D58+D59+D60+D61+D62+D63+D64+D65+D66</f>
        <v>6926777670</v>
      </c>
      <c r="E194" s="22">
        <f>+E56+E57+E78+E58+E59+E60+E61+E62+E63+E64+E65+E66</f>
        <v>2371241862</v>
      </c>
    </row>
    <row r="195" spans="1:5" s="70" customFormat="1" ht="12" customHeight="1">
      <c r="A195" s="100" t="s">
        <v>310</v>
      </c>
      <c r="B195" s="100"/>
      <c r="C195" s="20">
        <f>+C123+C144+C124+C126+C129+C131+C132+C151+C133+C134+C135+C137+C138+C139+C140</f>
        <v>12392165269</v>
      </c>
      <c r="D195" s="20">
        <f>+D123+D144+D124+D126+D129+D131+D132+D151+D133+D134+D135+D137+D138+D139+D140</f>
        <v>8147654203</v>
      </c>
      <c r="E195" s="20">
        <f>+E123+E144+E124+E126+E129+E131+E132+E151+E133+E134+E135+E137+E138+E139+E140</f>
        <v>4244511066</v>
      </c>
    </row>
    <row r="196" spans="1:5" s="70" customFormat="1" ht="12" customHeight="1">
      <c r="A196" s="100" t="s">
        <v>311</v>
      </c>
      <c r="B196" s="100"/>
      <c r="C196" s="20">
        <f>+C69+C70+C71+C72+C73+C74+C75+C76+C77+C79+C80+C81+C82+C83+C84+C85+C86+C87+C88+C89+C90+C91+C92+C93+C94+C95+C96+C97+C98+C99+C100+C101+C102+C103+C104+C105+C106+C107+C108+C109+C110+C111+C112+C113+C114+C115+C116+C117+C118+C119+C120</f>
        <v>32292521935</v>
      </c>
      <c r="D196" s="20">
        <f>+D69+D70+D71+D72+D73+D74+D75+D76+D77+D79+D80+D81+D82+D83+D84+D85+D86+D87+D88+D89+D90+D91+D92+D93+D94+D95+D96+D97+D98+D99+D100+D101+D102+D103+D104+D105+D106+D107+D108+D109+D110+D111+D112+D113+D114+D115+D116+D117+D118+D119+D120</f>
        <v>23163915194</v>
      </c>
      <c r="E196" s="20">
        <f>+E69+E70+E71+E72+E73+E74+E75+E76+E77+E79+E80+E81+E82+E83+E84+E85+E86+E87+E88+E89+E90+E91+E92+E93+E94+E95+E96+E97+E98+E99+E100+E101+E102+E103+E104+E105+E106+E107+E108+E109+E110+E111+E112+E113+E114+E115+E116+E117+E118+E119+E120</f>
        <v>9128606741</v>
      </c>
    </row>
    <row r="197" spans="1:5" s="70" customFormat="1" ht="12" customHeight="1">
      <c r="A197" s="74" t="s">
        <v>312</v>
      </c>
      <c r="B197" s="74"/>
      <c r="C197" s="26">
        <f>+C156+C127+C128+C157+C130+C163</f>
        <v>3122564540</v>
      </c>
      <c r="D197" s="26">
        <f>+D156+D127+D128+D157+D130+D163</f>
        <v>2193217045</v>
      </c>
      <c r="E197" s="26">
        <f>+E156+E127+E128+E157+E130+E163</f>
        <v>929347495</v>
      </c>
    </row>
    <row r="198" spans="1:5" s="70" customFormat="1" ht="12" customHeight="1">
      <c r="A198" s="29"/>
      <c r="B198" s="29"/>
      <c r="C198" s="30"/>
      <c r="D198" s="30"/>
      <c r="E198" s="30"/>
    </row>
    <row r="199" spans="1:5" s="70" customFormat="1" ht="12" customHeight="1">
      <c r="A199" s="64" t="s">
        <v>316</v>
      </c>
      <c r="B199" s="64"/>
      <c r="C199" s="35">
        <f>+C182-C192</f>
        <v>4649401834</v>
      </c>
      <c r="D199" s="35">
        <f>+D182-D192</f>
        <v>3443491175</v>
      </c>
      <c r="E199" s="35">
        <f>+E182-E192</f>
        <v>1205910659</v>
      </c>
    </row>
    <row r="200" spans="1:5" s="79" customFormat="1" ht="5.25" customHeight="1">
      <c r="A200" s="106"/>
      <c r="B200" s="89"/>
      <c r="C200" s="89"/>
      <c r="D200" s="89"/>
      <c r="E200" s="89"/>
    </row>
    <row r="201" spans="1:5" s="80" customFormat="1" ht="12" customHeight="1">
      <c r="A201" s="107" t="s">
        <v>329</v>
      </c>
      <c r="B201" s="107"/>
      <c r="C201" s="107"/>
      <c r="D201" s="89"/>
      <c r="E201" s="89"/>
    </row>
    <row r="202" spans="1:256" s="34" customFormat="1" ht="11.25">
      <c r="A202" s="87" t="s">
        <v>280</v>
      </c>
      <c r="B202" s="87"/>
      <c r="C202" s="87"/>
      <c r="D202" s="87"/>
      <c r="E202" s="87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</row>
    <row r="203" spans="1:5" s="50" customFormat="1" ht="12" customHeight="1">
      <c r="A203" s="88" t="s">
        <v>317</v>
      </c>
      <c r="B203" s="89"/>
      <c r="C203" s="89"/>
      <c r="D203" s="89"/>
      <c r="E203" s="89"/>
    </row>
    <row r="204" spans="1:256" s="19" customFormat="1" ht="5.25" customHeight="1">
      <c r="A204" s="90"/>
      <c r="B204" s="90"/>
      <c r="C204" s="90"/>
      <c r="D204" s="90"/>
      <c r="E204" s="90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  <c r="IV204" s="34"/>
    </row>
    <row r="205" spans="1:256" s="19" customFormat="1" ht="12" customHeight="1">
      <c r="A205" s="91" t="s">
        <v>234</v>
      </c>
      <c r="B205" s="91"/>
      <c r="C205" s="91"/>
      <c r="D205" s="91"/>
      <c r="E205" s="9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  <c r="IV205" s="51"/>
    </row>
    <row r="206" spans="1:256" s="1" customFormat="1" ht="5.25" customHeight="1">
      <c r="A206" s="90"/>
      <c r="B206" s="90"/>
      <c r="C206" s="90"/>
      <c r="D206" s="90"/>
      <c r="E206" s="90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</row>
    <row r="207" spans="1:256" s="1" customFormat="1" ht="12" customHeight="1">
      <c r="A207" s="84" t="s">
        <v>330</v>
      </c>
      <c r="B207" s="84"/>
      <c r="C207" s="84"/>
      <c r="D207" s="84"/>
      <c r="E207" s="84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" customFormat="1" ht="12" customHeight="1">
      <c r="A208" s="85" t="s">
        <v>278</v>
      </c>
      <c r="B208" s="85"/>
      <c r="C208" s="85"/>
      <c r="D208" s="85"/>
      <c r="E208" s="85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</sheetData>
  <sheetProtection/>
  <mergeCells count="171"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1:B161"/>
    <mergeCell ref="A162:B162"/>
    <mergeCell ref="A163:B163"/>
    <mergeCell ref="A165:B165"/>
    <mergeCell ref="A166:B166"/>
    <mergeCell ref="A167:B167"/>
    <mergeCell ref="A168:B168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96:B196"/>
    <mergeCell ref="A184:B184"/>
    <mergeCell ref="A185:B185"/>
    <mergeCell ref="A186:B186"/>
    <mergeCell ref="A187:B187"/>
    <mergeCell ref="A188:B188"/>
    <mergeCell ref="A189:B189"/>
    <mergeCell ref="A1:E1"/>
    <mergeCell ref="A2:E2"/>
    <mergeCell ref="A3:E3"/>
    <mergeCell ref="A4:E4"/>
    <mergeCell ref="A202:E202"/>
    <mergeCell ref="A190:B190"/>
    <mergeCell ref="A192:B192"/>
    <mergeCell ref="A193:B193"/>
    <mergeCell ref="A194:B194"/>
    <mergeCell ref="A195:B195"/>
    <mergeCell ref="A204:E204"/>
    <mergeCell ref="A205:E205"/>
    <mergeCell ref="A206:E206"/>
    <mergeCell ref="A207:E207"/>
    <mergeCell ref="A208:E208"/>
    <mergeCell ref="A200:E200"/>
    <mergeCell ref="A201:E201"/>
    <mergeCell ref="A203:E2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5" width="14.7109375" style="82" customWidth="1"/>
    <col min="6" max="6" width="9.140625" style="81" customWidth="1"/>
    <col min="7" max="7" width="12.140625" style="81" customWidth="1"/>
    <col min="8" max="8" width="10.421875" style="81" bestFit="1" customWidth="1"/>
    <col min="9" max="10" width="9.140625" style="81" customWidth="1"/>
    <col min="11" max="11" width="9.57421875" style="81" bestFit="1" customWidth="1"/>
    <col min="12" max="16384" width="9.140625" style="8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326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66" customFormat="1" ht="12" customHeight="1">
      <c r="A5" s="98"/>
      <c r="B5" s="98"/>
      <c r="C5" s="7" t="s">
        <v>1</v>
      </c>
      <c r="D5" s="7" t="s">
        <v>2</v>
      </c>
      <c r="E5" s="8" t="s">
        <v>3</v>
      </c>
    </row>
    <row r="6" spans="1:5" s="66" customFormat="1" ht="12" customHeight="1">
      <c r="A6" s="99"/>
      <c r="B6" s="99"/>
      <c r="C6" s="75"/>
      <c r="D6" s="75"/>
      <c r="E6" s="75"/>
    </row>
    <row r="7" spans="1:5" s="76" customFormat="1" ht="12" customHeight="1">
      <c r="A7" s="86"/>
      <c r="B7" s="86"/>
      <c r="C7" s="86"/>
      <c r="D7" s="73"/>
      <c r="E7" s="73"/>
    </row>
    <row r="8" spans="1:7" s="77" customFormat="1" ht="12" customHeight="1">
      <c r="A8" s="92" t="s">
        <v>4</v>
      </c>
      <c r="B8" s="92"/>
      <c r="C8" s="14">
        <f>C10+C21+C36+C40+C50</f>
        <v>70157103619</v>
      </c>
      <c r="D8" s="14">
        <f>D10+D21+D36+D40+D50</f>
        <v>49767131400</v>
      </c>
      <c r="E8" s="14">
        <f>E10+E21+E36+E40+E50</f>
        <v>20389972219</v>
      </c>
      <c r="G8" s="36"/>
    </row>
    <row r="9" spans="1:5" s="77" customFormat="1" ht="12" customHeight="1">
      <c r="A9" s="15"/>
      <c r="B9" s="15"/>
      <c r="C9" s="16"/>
      <c r="D9" s="16"/>
      <c r="E9" s="16"/>
    </row>
    <row r="10" spans="1:5" s="78" customFormat="1" ht="12" customHeight="1">
      <c r="A10" s="93" t="s">
        <v>5</v>
      </c>
      <c r="B10" s="93"/>
      <c r="C10" s="18">
        <f>C11+C15+C19</f>
        <v>3725297024</v>
      </c>
      <c r="D10" s="18">
        <f>D11+D15+D19</f>
        <v>2730507972</v>
      </c>
      <c r="E10" s="18">
        <f>E11+E15+E19</f>
        <v>994789052</v>
      </c>
    </row>
    <row r="11" spans="1:7" s="70" customFormat="1" ht="12" customHeight="1">
      <c r="A11" s="100" t="s">
        <v>6</v>
      </c>
      <c r="B11" s="100"/>
      <c r="C11" s="20">
        <f>C12+C13+C14</f>
        <v>1448098506</v>
      </c>
      <c r="D11" s="20">
        <f>D12+D13+D14</f>
        <v>1125455625</v>
      </c>
      <c r="E11" s="20">
        <f>E12+E13+E14</f>
        <v>322642881</v>
      </c>
      <c r="G11" s="83"/>
    </row>
    <row r="12" spans="1:5" s="70" customFormat="1" ht="12" customHeight="1">
      <c r="A12" s="21"/>
      <c r="B12" s="22" t="s">
        <v>7</v>
      </c>
      <c r="C12" s="20">
        <f>C175+C176+C178+C183+C184</f>
        <v>576091399</v>
      </c>
      <c r="D12" s="20">
        <f>D175+D176+D178+D183+D184</f>
        <v>447636697</v>
      </c>
      <c r="E12" s="20">
        <f>E175+E176+E178+E183+E184</f>
        <v>128454702</v>
      </c>
    </row>
    <row r="13" spans="1:5" s="70" customFormat="1" ht="12" customHeight="1">
      <c r="A13" s="21"/>
      <c r="B13" s="22" t="s">
        <v>8</v>
      </c>
      <c r="C13" s="20">
        <f>+C179</f>
        <v>494113072</v>
      </c>
      <c r="D13" s="20">
        <f>+D179</f>
        <v>395956041</v>
      </c>
      <c r="E13" s="20">
        <f>+E179</f>
        <v>98157031</v>
      </c>
    </row>
    <row r="14" spans="1:5" s="70" customFormat="1" ht="12" customHeight="1">
      <c r="A14" s="21"/>
      <c r="B14" s="23" t="s">
        <v>9</v>
      </c>
      <c r="C14" s="20">
        <f>C177+C180+C181+C182</f>
        <v>377894035</v>
      </c>
      <c r="D14" s="20">
        <f>D177+D180+D181+D182</f>
        <v>281862887</v>
      </c>
      <c r="E14" s="20">
        <f>E177+E180+E181+E182</f>
        <v>96031148</v>
      </c>
    </row>
    <row r="15" spans="1:5" s="70" customFormat="1" ht="12" customHeight="1">
      <c r="A15" s="100" t="s">
        <v>10</v>
      </c>
      <c r="B15" s="100"/>
      <c r="C15" s="20">
        <f>C16+C17+C18</f>
        <v>900453202</v>
      </c>
      <c r="D15" s="20">
        <f>D16+D17+D18</f>
        <v>663337698</v>
      </c>
      <c r="E15" s="20">
        <f>E16+E17+E18</f>
        <v>237115504</v>
      </c>
    </row>
    <row r="16" spans="1:5" s="70" customFormat="1" ht="12" customHeight="1">
      <c r="A16" s="21"/>
      <c r="B16" s="22" t="s">
        <v>11</v>
      </c>
      <c r="C16" s="20">
        <f>+C171</f>
        <v>297812264</v>
      </c>
      <c r="D16" s="20">
        <f>+D171</f>
        <v>221327542</v>
      </c>
      <c r="E16" s="20">
        <f>+E171</f>
        <v>76484722</v>
      </c>
    </row>
    <row r="17" spans="1:5" s="70" customFormat="1" ht="12" customHeight="1">
      <c r="A17" s="21"/>
      <c r="B17" s="22" t="s">
        <v>12</v>
      </c>
      <c r="C17" s="20">
        <f>+C170</f>
        <v>299876340</v>
      </c>
      <c r="D17" s="20">
        <f>+D170</f>
        <v>225898010</v>
      </c>
      <c r="E17" s="20">
        <f>+E170</f>
        <v>73978330</v>
      </c>
    </row>
    <row r="18" spans="1:5" s="70" customFormat="1" ht="12" customHeight="1">
      <c r="A18" s="24"/>
      <c r="B18" s="22" t="s">
        <v>13</v>
      </c>
      <c r="C18" s="20">
        <f>C172</f>
        <v>302764598</v>
      </c>
      <c r="D18" s="20">
        <f>D172</f>
        <v>216112146</v>
      </c>
      <c r="E18" s="20">
        <f>E172</f>
        <v>86652452</v>
      </c>
    </row>
    <row r="19" spans="1:5" s="70" customFormat="1" ht="12" customHeight="1">
      <c r="A19" s="101" t="s">
        <v>14</v>
      </c>
      <c r="B19" s="101"/>
      <c r="C19" s="26">
        <f>C166+C167</f>
        <v>1376745316</v>
      </c>
      <c r="D19" s="26">
        <f>D166+D167</f>
        <v>941714649</v>
      </c>
      <c r="E19" s="26">
        <f>E166+E167</f>
        <v>435030667</v>
      </c>
    </row>
    <row r="20" spans="1:5" s="70" customFormat="1" ht="12" customHeight="1">
      <c r="A20" s="24"/>
      <c r="B20" s="24"/>
      <c r="C20" s="24"/>
      <c r="D20" s="24"/>
      <c r="E20" s="24"/>
    </row>
    <row r="21" spans="1:5" s="78" customFormat="1" ht="12" customHeight="1">
      <c r="A21" s="93" t="s">
        <v>290</v>
      </c>
      <c r="B21" s="93"/>
      <c r="C21" s="18">
        <f>C22+C23+C24+C27+C30+C31</f>
        <v>15739584502</v>
      </c>
      <c r="D21" s="18">
        <f>D22+D23+D24+D27+D30+D31</f>
        <v>10520159898</v>
      </c>
      <c r="E21" s="18">
        <f>E22+E23+E24+E27+E30+E31</f>
        <v>5219424604</v>
      </c>
    </row>
    <row r="22" spans="1:5" s="70" customFormat="1" ht="12" customHeight="1">
      <c r="A22" s="100" t="s">
        <v>16</v>
      </c>
      <c r="B22" s="100"/>
      <c r="C22" s="20">
        <f>C123+C125+C126+C134+C135+C137+C138+C140+C141</f>
        <v>10413091589</v>
      </c>
      <c r="D22" s="20">
        <f>D123+D125+D126+D134+D135+D137+D138+D140+D141</f>
        <v>6764481140</v>
      </c>
      <c r="E22" s="20">
        <f>E123+E125+E126+E134+E135+E137+E138+E140+E141</f>
        <v>3648610449</v>
      </c>
    </row>
    <row r="23" spans="1:5" s="70" customFormat="1" ht="12" customHeight="1">
      <c r="A23" s="100" t="s">
        <v>17</v>
      </c>
      <c r="B23" s="100"/>
      <c r="C23" s="20">
        <f>C131</f>
        <v>1424528624</v>
      </c>
      <c r="D23" s="20">
        <f>D131</f>
        <v>1010577373</v>
      </c>
      <c r="E23" s="20">
        <f>E131</f>
        <v>413951251</v>
      </c>
    </row>
    <row r="24" spans="1:5" s="70" customFormat="1" ht="12" customHeight="1">
      <c r="A24" s="100" t="s">
        <v>18</v>
      </c>
      <c r="B24" s="100"/>
      <c r="C24" s="20">
        <f>C25+C26</f>
        <v>2199093885</v>
      </c>
      <c r="D24" s="20">
        <f>D25+D26</f>
        <v>1501357131</v>
      </c>
      <c r="E24" s="20">
        <f>E25+E26</f>
        <v>697736754</v>
      </c>
    </row>
    <row r="25" spans="1:5" s="70" customFormat="1" ht="12" customHeight="1">
      <c r="A25" s="27"/>
      <c r="B25" s="22" t="s">
        <v>19</v>
      </c>
      <c r="C25" s="20">
        <f>C124+C128+C130+C136+C142+C145</f>
        <v>173307483</v>
      </c>
      <c r="D25" s="20">
        <f>D124+D128+D130+D136+D142+D145</f>
        <v>139271503</v>
      </c>
      <c r="E25" s="20">
        <f>E124+E128+E130+E136+E142+E145</f>
        <v>34035980</v>
      </c>
    </row>
    <row r="26" spans="1:5" s="70" customFormat="1" ht="12" customHeight="1">
      <c r="A26" s="24"/>
      <c r="B26" s="22" t="s">
        <v>20</v>
      </c>
      <c r="C26" s="20">
        <f>C129+C132+C133+C143</f>
        <v>2025786402</v>
      </c>
      <c r="D26" s="20">
        <f>D129+D132+D133+D143</f>
        <v>1362085628</v>
      </c>
      <c r="E26" s="20">
        <f>E129+E132+E133+E143</f>
        <v>663700774</v>
      </c>
    </row>
    <row r="27" spans="1:5" s="70" customFormat="1" ht="12" customHeight="1">
      <c r="A27" s="100" t="s">
        <v>21</v>
      </c>
      <c r="B27" s="100"/>
      <c r="C27" s="20">
        <f>C28+C29</f>
        <v>635799908</v>
      </c>
      <c r="D27" s="20">
        <f>D28+D29</f>
        <v>436477227</v>
      </c>
      <c r="E27" s="20">
        <f>E28+E29</f>
        <v>199322681</v>
      </c>
    </row>
    <row r="28" spans="1:5" s="70" customFormat="1" ht="12" customHeight="1">
      <c r="A28" s="27"/>
      <c r="B28" s="22" t="s">
        <v>22</v>
      </c>
      <c r="C28" s="20">
        <f>+C127</f>
        <v>201836557</v>
      </c>
      <c r="D28" s="20">
        <f>+D127</f>
        <v>167068586</v>
      </c>
      <c r="E28" s="20">
        <f>+E127</f>
        <v>34767971</v>
      </c>
    </row>
    <row r="29" spans="1:5" s="70" customFormat="1" ht="12" customHeight="1">
      <c r="A29" s="24"/>
      <c r="B29" s="22" t="s">
        <v>23</v>
      </c>
      <c r="C29" s="20">
        <f>C144</f>
        <v>433963351</v>
      </c>
      <c r="D29" s="20">
        <f>D144</f>
        <v>269408641</v>
      </c>
      <c r="E29" s="20">
        <f>E144</f>
        <v>164554710</v>
      </c>
    </row>
    <row r="30" spans="1:5" s="70" customFormat="1" ht="12" customHeight="1">
      <c r="A30" s="100" t="s">
        <v>24</v>
      </c>
      <c r="B30" s="100"/>
      <c r="C30" s="20">
        <f>C139</f>
        <v>123856933</v>
      </c>
      <c r="D30" s="20">
        <f>D139</f>
        <v>96756214</v>
      </c>
      <c r="E30" s="20">
        <f>E139</f>
        <v>27100719</v>
      </c>
    </row>
    <row r="31" spans="1:5" s="70" customFormat="1" ht="12" customHeight="1">
      <c r="A31" s="100" t="s">
        <v>291</v>
      </c>
      <c r="B31" s="100"/>
      <c r="C31" s="20">
        <f>C32+C33+C34</f>
        <v>943213563</v>
      </c>
      <c r="D31" s="20">
        <f>D32+D33+D34</f>
        <v>710510813</v>
      </c>
      <c r="E31" s="20">
        <f>E32+E33+E34</f>
        <v>232702750</v>
      </c>
    </row>
    <row r="32" spans="1:5" s="70" customFormat="1" ht="12" customHeight="1">
      <c r="A32" s="27"/>
      <c r="B32" s="22" t="s">
        <v>26</v>
      </c>
      <c r="C32" s="20">
        <f>C153</f>
        <v>89174670</v>
      </c>
      <c r="D32" s="20">
        <f>D153</f>
        <v>71223462</v>
      </c>
      <c r="E32" s="20">
        <f>E153</f>
        <v>17951208</v>
      </c>
    </row>
    <row r="33" spans="1:5" s="70" customFormat="1" ht="12" customHeight="1">
      <c r="A33" s="21"/>
      <c r="B33" s="22" t="s">
        <v>27</v>
      </c>
      <c r="C33" s="20">
        <f>C149+C150+C151+C154</f>
        <v>62400321</v>
      </c>
      <c r="D33" s="20">
        <f>D149+D150+D151+D154</f>
        <v>51610184</v>
      </c>
      <c r="E33" s="20">
        <f>E149+E150+E151+E154</f>
        <v>10790137</v>
      </c>
    </row>
    <row r="34" spans="1:5" s="70" customFormat="1" ht="12" customHeight="1">
      <c r="A34" s="21"/>
      <c r="B34" s="28" t="s">
        <v>292</v>
      </c>
      <c r="C34" s="26">
        <f>C148+C152+C155</f>
        <v>791638572</v>
      </c>
      <c r="D34" s="26">
        <f>D148+D152+D155</f>
        <v>587677167</v>
      </c>
      <c r="E34" s="26">
        <f>E148+E152+E155</f>
        <v>203961405</v>
      </c>
    </row>
    <row r="35" spans="1:5" s="70" customFormat="1" ht="12" customHeight="1">
      <c r="A35" s="24"/>
      <c r="B35" s="24"/>
      <c r="C35" s="24"/>
      <c r="D35" s="24"/>
      <c r="E35" s="24"/>
    </row>
    <row r="36" spans="1:5" s="78" customFormat="1" ht="12" customHeight="1">
      <c r="A36" s="93" t="s">
        <v>29</v>
      </c>
      <c r="B36" s="93"/>
      <c r="C36" s="18">
        <f>C37+C38</f>
        <v>9312881498</v>
      </c>
      <c r="D36" s="18">
        <f>D37+D38</f>
        <v>6646245802</v>
      </c>
      <c r="E36" s="18">
        <f>E37+E38</f>
        <v>2666635696</v>
      </c>
    </row>
    <row r="37" spans="1:5" s="70" customFormat="1" ht="12" customHeight="1">
      <c r="A37" s="100" t="s">
        <v>30</v>
      </c>
      <c r="B37" s="100"/>
      <c r="C37" s="20">
        <f>C158+C159+C162</f>
        <v>8241297283</v>
      </c>
      <c r="D37" s="20">
        <f>D158+D159+D162</f>
        <v>5886057413</v>
      </c>
      <c r="E37" s="20">
        <f>E158+E159+E162</f>
        <v>2355239870</v>
      </c>
    </row>
    <row r="38" spans="1:5" s="70" customFormat="1" ht="12" customHeight="1">
      <c r="A38" s="101" t="s">
        <v>31</v>
      </c>
      <c r="B38" s="101"/>
      <c r="C38" s="26">
        <f>+C160+C163</f>
        <v>1071584215</v>
      </c>
      <c r="D38" s="26">
        <f>+D160+D163</f>
        <v>760188389</v>
      </c>
      <c r="E38" s="26">
        <f>+E160+E163</f>
        <v>311395826</v>
      </c>
    </row>
    <row r="39" spans="1:5" s="70" customFormat="1" ht="12" customHeight="1">
      <c r="A39" s="24"/>
      <c r="B39" s="24"/>
      <c r="C39" s="24"/>
      <c r="D39" s="24"/>
      <c r="E39" s="24"/>
    </row>
    <row r="40" spans="1:5" s="78" customFormat="1" ht="12" customHeight="1">
      <c r="A40" s="93" t="s">
        <v>32</v>
      </c>
      <c r="B40" s="93"/>
      <c r="C40" s="18">
        <f>C41+C42+C45</f>
        <v>31284140336</v>
      </c>
      <c r="D40" s="18">
        <f>D41+D42+D45</f>
        <v>22394498630</v>
      </c>
      <c r="E40" s="18">
        <f>E41+E42+E45</f>
        <v>8889641706</v>
      </c>
    </row>
    <row r="41" spans="1:5" s="70" customFormat="1" ht="12" customHeight="1">
      <c r="A41" s="100" t="s">
        <v>33</v>
      </c>
      <c r="B41" s="100"/>
      <c r="C41" s="20">
        <f>C80+C81+C84+C85+C87+C89+C91+C92+C96+C98+C103+C104+C108+C111+C114+C116+C119+C120</f>
        <v>22515092656</v>
      </c>
      <c r="D41" s="20">
        <f>D80+D81+D84+D85+D87+D89+D91+D92+D96+D98+D103+D104+D108+D111+D114+D116+D119+D120</f>
        <v>16036265825</v>
      </c>
      <c r="E41" s="20">
        <f>E80+E81+E84+E85+E87+E89+E91+E92+E96+E98+E103+E104+E108+E111+E114+E116+E119+E120</f>
        <v>6478826831</v>
      </c>
    </row>
    <row r="42" spans="1:5" s="70" customFormat="1" ht="12" customHeight="1">
      <c r="A42" s="102" t="s">
        <v>34</v>
      </c>
      <c r="B42" s="102"/>
      <c r="C42" s="20">
        <f>C43+C44</f>
        <v>4320719012</v>
      </c>
      <c r="D42" s="20">
        <f>D43+D44</f>
        <v>3207886660</v>
      </c>
      <c r="E42" s="20">
        <f>E43+E44</f>
        <v>1112832352</v>
      </c>
    </row>
    <row r="43" spans="1:5" s="70" customFormat="1" ht="12" customHeight="1">
      <c r="A43" s="28"/>
      <c r="B43" s="22" t="s">
        <v>35</v>
      </c>
      <c r="C43" s="20">
        <f>C74+C101+C90+C161+C94+C99+C117</f>
        <v>2888229709</v>
      </c>
      <c r="D43" s="20">
        <f>D74+D101+D90+D161+D94+D99+D117</f>
        <v>2177918520</v>
      </c>
      <c r="E43" s="20">
        <f>E74+E101+E90+E161+E94+E99+E117</f>
        <v>710311189</v>
      </c>
    </row>
    <row r="44" spans="1:5" s="70" customFormat="1" ht="12" customHeight="1">
      <c r="A44" s="28"/>
      <c r="B44" s="22" t="s">
        <v>36</v>
      </c>
      <c r="C44" s="20">
        <f>C82+C107+C109</f>
        <v>1432489303</v>
      </c>
      <c r="D44" s="20">
        <f>D82+D107+D109</f>
        <v>1029968140</v>
      </c>
      <c r="E44" s="20">
        <f>E82+E107+E109</f>
        <v>402521163</v>
      </c>
    </row>
    <row r="45" spans="1:5" s="70" customFormat="1" ht="12" customHeight="1">
      <c r="A45" s="100" t="s">
        <v>38</v>
      </c>
      <c r="B45" s="100"/>
      <c r="C45" s="20">
        <f>C46+C47+C48</f>
        <v>4448328668</v>
      </c>
      <c r="D45" s="20">
        <f>D46+D47+D48</f>
        <v>3150346145</v>
      </c>
      <c r="E45" s="20">
        <f>E46+E47+E48</f>
        <v>1297982523</v>
      </c>
    </row>
    <row r="46" spans="1:5" s="70" customFormat="1" ht="12" customHeight="1">
      <c r="A46" s="28"/>
      <c r="B46" s="22" t="s">
        <v>39</v>
      </c>
      <c r="C46" s="20">
        <f>+C70+C71+C79+C100</f>
        <v>443866220</v>
      </c>
      <c r="D46" s="20">
        <f>+D70+D71+D79+D100</f>
        <v>344164897</v>
      </c>
      <c r="E46" s="20">
        <f>+E70+E71+E79+E100</f>
        <v>99701323</v>
      </c>
    </row>
    <row r="47" spans="1:5" s="70" customFormat="1" ht="12" customHeight="1">
      <c r="A47" s="28"/>
      <c r="B47" s="22" t="s">
        <v>40</v>
      </c>
      <c r="C47" s="20">
        <f>C73+C75+C86+C88+C102+C106+C112+C115</f>
        <v>1039915853</v>
      </c>
      <c r="D47" s="20">
        <f>D73+D75+D86+D88+D102+D106+D112+D115</f>
        <v>798497140</v>
      </c>
      <c r="E47" s="20">
        <f>E73+E75+E86+E88+E102+E106+E112+E115</f>
        <v>241418713</v>
      </c>
    </row>
    <row r="48" spans="1:5" s="70" customFormat="1" ht="12" customHeight="1">
      <c r="A48" s="28"/>
      <c r="B48" s="28" t="s">
        <v>41</v>
      </c>
      <c r="C48" s="26">
        <f>C69+C76+C83+C93+C105+C110+C118</f>
        <v>2964546595</v>
      </c>
      <c r="D48" s="26">
        <f>D69+D76+D83+D93+D105+D110+D118</f>
        <v>2007684108</v>
      </c>
      <c r="E48" s="26">
        <f>E69+E76+E83+E93+E105+E110+E118</f>
        <v>956862487</v>
      </c>
    </row>
    <row r="49" spans="1:5" s="70" customFormat="1" ht="12" customHeight="1">
      <c r="A49" s="23"/>
      <c r="B49" s="23"/>
      <c r="C49" s="23"/>
      <c r="D49" s="23"/>
      <c r="E49" s="23"/>
    </row>
    <row r="50" spans="1:5" s="78" customFormat="1" ht="12" customHeight="1">
      <c r="A50" s="93" t="s">
        <v>42</v>
      </c>
      <c r="B50" s="93"/>
      <c r="C50" s="18">
        <f>C51+C52+C53</f>
        <v>10095200259</v>
      </c>
      <c r="D50" s="18">
        <f>D51+D52+D53</f>
        <v>7475719098</v>
      </c>
      <c r="E50" s="18">
        <f>E51+E52+E53</f>
        <v>2619481161</v>
      </c>
    </row>
    <row r="51" spans="1:8" s="70" customFormat="1" ht="12" customHeight="1">
      <c r="A51" s="100" t="s">
        <v>43</v>
      </c>
      <c r="B51" s="100"/>
      <c r="C51" s="20">
        <f>C56+C59+C62+C66</f>
        <v>3168057404</v>
      </c>
      <c r="D51" s="20">
        <f>D56+D59+D62+D66</f>
        <v>2348428928</v>
      </c>
      <c r="E51" s="20">
        <f>E56+E59+E62+E66</f>
        <v>819628476</v>
      </c>
      <c r="G51" s="83"/>
      <c r="H51" s="83"/>
    </row>
    <row r="52" spans="1:8" s="70" customFormat="1" ht="12" customHeight="1">
      <c r="A52" s="100" t="s">
        <v>44</v>
      </c>
      <c r="B52" s="100"/>
      <c r="C52" s="20">
        <f>C72+C77+C78+C60+C61+C95+C97+C63+C64+C113+C65</f>
        <v>6273479741</v>
      </c>
      <c r="D52" s="20">
        <f>D72+D77+D78+D60+D61+D95+D97+D63+D64+D113+D65</f>
        <v>4636147762</v>
      </c>
      <c r="E52" s="20">
        <f>E72+E77+E78+E60+E61+E95+E97+E63+E64+E113+E65</f>
        <v>1637331979</v>
      </c>
      <c r="G52" s="83"/>
      <c r="H52" s="83"/>
    </row>
    <row r="53" spans="1:7" s="70" customFormat="1" ht="12" customHeight="1">
      <c r="A53" s="101" t="s">
        <v>45</v>
      </c>
      <c r="B53" s="101"/>
      <c r="C53" s="26">
        <f>C58+C57</f>
        <v>653663114</v>
      </c>
      <c r="D53" s="26">
        <f>D58+D57</f>
        <v>491142408</v>
      </c>
      <c r="E53" s="26">
        <f>E58+E57</f>
        <v>162520706</v>
      </c>
      <c r="G53" s="83"/>
    </row>
    <row r="54" spans="1:5" s="70" customFormat="1" ht="12" customHeight="1">
      <c r="A54" s="23"/>
      <c r="B54" s="29"/>
      <c r="C54" s="30"/>
      <c r="D54" s="30"/>
      <c r="E54" s="30"/>
    </row>
    <row r="55" spans="1:8" s="70" customFormat="1" ht="12" customHeight="1">
      <c r="A55" s="103" t="s">
        <v>46</v>
      </c>
      <c r="B55" s="103"/>
      <c r="C55" s="16">
        <f>SUM(C56:C66)</f>
        <v>9095589559</v>
      </c>
      <c r="D55" s="16">
        <f>SUM(D56:D66)</f>
        <v>6759593970</v>
      </c>
      <c r="E55" s="16">
        <f>SUM(E56:E66)</f>
        <v>2335995589</v>
      </c>
      <c r="G55" s="83"/>
      <c r="H55" s="83"/>
    </row>
    <row r="56" spans="1:5" s="70" customFormat="1" ht="12" customHeight="1">
      <c r="A56" s="100" t="s">
        <v>47</v>
      </c>
      <c r="B56" s="100"/>
      <c r="C56" s="20">
        <f>D56+E56</f>
        <v>652207118</v>
      </c>
      <c r="D56" s="20">
        <v>453952696</v>
      </c>
      <c r="E56" s="20">
        <v>198254422</v>
      </c>
    </row>
    <row r="57" spans="1:5" s="70" customFormat="1" ht="12" customHeight="1">
      <c r="A57" s="100" t="s">
        <v>49</v>
      </c>
      <c r="B57" s="100"/>
      <c r="C57" s="20">
        <f aca="true" t="shared" si="0" ref="C57:C66">D57+E57</f>
        <v>277116664</v>
      </c>
      <c r="D57" s="20">
        <v>209541539</v>
      </c>
      <c r="E57" s="20">
        <v>67575125</v>
      </c>
    </row>
    <row r="58" spans="1:5" s="70" customFormat="1" ht="12" customHeight="1">
      <c r="A58" s="100" t="s">
        <v>50</v>
      </c>
      <c r="B58" s="100"/>
      <c r="C58" s="20">
        <f t="shared" si="0"/>
        <v>376546450</v>
      </c>
      <c r="D58" s="20">
        <v>281600869</v>
      </c>
      <c r="E58" s="20">
        <v>94945581</v>
      </c>
    </row>
    <row r="59" spans="1:5" s="70" customFormat="1" ht="12" customHeight="1">
      <c r="A59" s="100" t="s">
        <v>51</v>
      </c>
      <c r="B59" s="100"/>
      <c r="C59" s="20">
        <f t="shared" si="0"/>
        <v>1358448869</v>
      </c>
      <c r="D59" s="20">
        <v>1041448484</v>
      </c>
      <c r="E59" s="20">
        <v>317000385</v>
      </c>
    </row>
    <row r="60" spans="1:5" s="70" customFormat="1" ht="12" customHeight="1">
      <c r="A60" s="100" t="s">
        <v>52</v>
      </c>
      <c r="B60" s="100"/>
      <c r="C60" s="20">
        <f t="shared" si="0"/>
        <v>413747969</v>
      </c>
      <c r="D60" s="20">
        <v>313847801</v>
      </c>
      <c r="E60" s="20">
        <v>99900168</v>
      </c>
    </row>
    <row r="61" spans="1:5" s="70" customFormat="1" ht="12" customHeight="1">
      <c r="A61" s="100" t="s">
        <v>54</v>
      </c>
      <c r="B61" s="100"/>
      <c r="C61" s="20">
        <f t="shared" si="0"/>
        <v>2931623211</v>
      </c>
      <c r="D61" s="20">
        <v>2237990083</v>
      </c>
      <c r="E61" s="20">
        <v>693633128</v>
      </c>
    </row>
    <row r="62" spans="1:5" s="70" customFormat="1" ht="12" customHeight="1">
      <c r="A62" s="100" t="s">
        <v>56</v>
      </c>
      <c r="B62" s="100"/>
      <c r="C62" s="20">
        <f t="shared" si="0"/>
        <v>680145736</v>
      </c>
      <c r="D62" s="20">
        <v>498050938</v>
      </c>
      <c r="E62" s="20">
        <v>182094798</v>
      </c>
    </row>
    <row r="63" spans="1:5" s="70" customFormat="1" ht="12" customHeight="1">
      <c r="A63" s="100" t="s">
        <v>57</v>
      </c>
      <c r="B63" s="100"/>
      <c r="C63" s="20">
        <f t="shared" si="0"/>
        <v>451902326</v>
      </c>
      <c r="D63" s="20">
        <v>306676376</v>
      </c>
      <c r="E63" s="20">
        <v>145225950</v>
      </c>
    </row>
    <row r="64" spans="1:8" s="70" customFormat="1" ht="12" customHeight="1">
      <c r="A64" s="100" t="s">
        <v>58</v>
      </c>
      <c r="B64" s="100"/>
      <c r="C64" s="20">
        <f t="shared" si="0"/>
        <v>463067724</v>
      </c>
      <c r="D64" s="20">
        <v>331365607</v>
      </c>
      <c r="E64" s="20">
        <v>131702117</v>
      </c>
      <c r="H64" s="83"/>
    </row>
    <row r="65" spans="1:5" s="70" customFormat="1" ht="12" customHeight="1">
      <c r="A65" s="100" t="s">
        <v>59</v>
      </c>
      <c r="B65" s="100"/>
      <c r="C65" s="20">
        <f t="shared" si="0"/>
        <v>1013527811</v>
      </c>
      <c r="D65" s="20">
        <v>730142767</v>
      </c>
      <c r="E65" s="20">
        <v>283385044</v>
      </c>
    </row>
    <row r="66" spans="1:5" s="70" customFormat="1" ht="12" customHeight="1">
      <c r="A66" s="105" t="s">
        <v>60</v>
      </c>
      <c r="B66" s="105"/>
      <c r="C66" s="26">
        <f t="shared" si="0"/>
        <v>477255681</v>
      </c>
      <c r="D66" s="26">
        <v>354976810</v>
      </c>
      <c r="E66" s="26">
        <v>122278871</v>
      </c>
    </row>
    <row r="67" spans="1:5" s="70" customFormat="1" ht="12" customHeight="1">
      <c r="A67" s="23"/>
      <c r="B67" s="23"/>
      <c r="C67" s="23"/>
      <c r="D67" s="23"/>
      <c r="E67" s="23"/>
    </row>
    <row r="68" spans="1:5" s="70" customFormat="1" ht="12" customHeight="1">
      <c r="A68" s="93" t="s">
        <v>61</v>
      </c>
      <c r="B68" s="93"/>
      <c r="C68" s="18">
        <f>SUM(C69:C120)</f>
        <v>32242225944</v>
      </c>
      <c r="D68" s="18">
        <f>SUM(D69:D120)</f>
        <v>23077195457</v>
      </c>
      <c r="E68" s="18">
        <f>SUM(E69:E120)</f>
        <v>9165030487</v>
      </c>
    </row>
    <row r="69" spans="1:5" s="70" customFormat="1" ht="12.75" customHeight="1">
      <c r="A69" s="100" t="s">
        <v>62</v>
      </c>
      <c r="B69" s="100"/>
      <c r="C69" s="20">
        <f>SUM(D69+E69)</f>
        <v>810030036</v>
      </c>
      <c r="D69" s="20">
        <v>550993632</v>
      </c>
      <c r="E69" s="20">
        <v>259036404</v>
      </c>
    </row>
    <row r="70" spans="1:5" s="70" customFormat="1" ht="12" customHeight="1">
      <c r="A70" s="100" t="s">
        <v>63</v>
      </c>
      <c r="B70" s="100"/>
      <c r="C70" s="20">
        <f aca="true" t="shared" si="1" ref="C70:C120">SUM(D70+E70)</f>
        <v>193417073</v>
      </c>
      <c r="D70" s="20">
        <v>154205104</v>
      </c>
      <c r="E70" s="20">
        <v>39211969</v>
      </c>
    </row>
    <row r="71" spans="1:5" s="70" customFormat="1" ht="12" customHeight="1">
      <c r="A71" s="100" t="s">
        <v>64</v>
      </c>
      <c r="B71" s="100"/>
      <c r="C71" s="20">
        <f t="shared" si="1"/>
        <v>47929556</v>
      </c>
      <c r="D71" s="20">
        <v>35733765</v>
      </c>
      <c r="E71" s="20">
        <v>12195791</v>
      </c>
    </row>
    <row r="72" spans="1:5" s="70" customFormat="1" ht="12" customHeight="1">
      <c r="A72" s="100" t="s">
        <v>65</v>
      </c>
      <c r="B72" s="100"/>
      <c r="C72" s="20">
        <f t="shared" si="1"/>
        <v>135637589</v>
      </c>
      <c r="D72" s="20">
        <v>106074777</v>
      </c>
      <c r="E72" s="20">
        <v>29562812</v>
      </c>
    </row>
    <row r="73" spans="1:5" s="70" customFormat="1" ht="12" customHeight="1">
      <c r="A73" s="100" t="s">
        <v>66</v>
      </c>
      <c r="B73" s="100"/>
      <c r="C73" s="20">
        <f t="shared" si="1"/>
        <v>59783148</v>
      </c>
      <c r="D73" s="20">
        <v>47448191</v>
      </c>
      <c r="E73" s="20">
        <v>12334957</v>
      </c>
    </row>
    <row r="74" spans="1:5" s="70" customFormat="1" ht="12" customHeight="1">
      <c r="A74" s="100" t="s">
        <v>67</v>
      </c>
      <c r="B74" s="100"/>
      <c r="C74" s="20">
        <f t="shared" si="1"/>
        <v>336649514</v>
      </c>
      <c r="D74" s="20">
        <v>238939680</v>
      </c>
      <c r="E74" s="20">
        <v>97709834</v>
      </c>
    </row>
    <row r="75" spans="1:5" s="70" customFormat="1" ht="12" customHeight="1">
      <c r="A75" s="100" t="s">
        <v>68</v>
      </c>
      <c r="B75" s="100"/>
      <c r="C75" s="20">
        <f t="shared" si="1"/>
        <v>86824267</v>
      </c>
      <c r="D75" s="20">
        <v>72399975</v>
      </c>
      <c r="E75" s="20">
        <v>14424292</v>
      </c>
    </row>
    <row r="76" spans="1:5" s="70" customFormat="1" ht="12" customHeight="1">
      <c r="A76" s="100" t="s">
        <v>69</v>
      </c>
      <c r="B76" s="100"/>
      <c r="C76" s="20">
        <f t="shared" si="1"/>
        <v>722569955</v>
      </c>
      <c r="D76" s="20">
        <v>511333476</v>
      </c>
      <c r="E76" s="20">
        <v>211236479</v>
      </c>
    </row>
    <row r="77" spans="1:5" s="70" customFormat="1" ht="12" customHeight="1">
      <c r="A77" s="100" t="s">
        <v>71</v>
      </c>
      <c r="B77" s="100"/>
      <c r="C77" s="20">
        <f t="shared" si="1"/>
        <v>224536586</v>
      </c>
      <c r="D77" s="20">
        <v>152129588</v>
      </c>
      <c r="E77" s="20">
        <v>72406998</v>
      </c>
    </row>
    <row r="78" spans="1:5" s="70" customFormat="1" ht="12" customHeight="1">
      <c r="A78" s="100" t="s">
        <v>73</v>
      </c>
      <c r="B78" s="100"/>
      <c r="C78" s="20">
        <f t="shared" si="1"/>
        <v>130460981</v>
      </c>
      <c r="D78" s="20">
        <v>97474436</v>
      </c>
      <c r="E78" s="20">
        <v>32986545</v>
      </c>
    </row>
    <row r="79" spans="1:5" s="70" customFormat="1" ht="12" customHeight="1">
      <c r="A79" s="100" t="s">
        <v>74</v>
      </c>
      <c r="B79" s="100"/>
      <c r="C79" s="20">
        <f t="shared" si="1"/>
        <v>168408876</v>
      </c>
      <c r="D79" s="20">
        <v>124221000</v>
      </c>
      <c r="E79" s="20">
        <v>44187876</v>
      </c>
    </row>
    <row r="80" spans="1:5" s="70" customFormat="1" ht="12" customHeight="1">
      <c r="A80" s="100" t="s">
        <v>75</v>
      </c>
      <c r="B80" s="100"/>
      <c r="C80" s="20">
        <f t="shared" si="1"/>
        <v>265979057</v>
      </c>
      <c r="D80" s="20">
        <v>186294864</v>
      </c>
      <c r="E80" s="20">
        <v>79684193</v>
      </c>
    </row>
    <row r="81" spans="1:5" s="70" customFormat="1" ht="12" customHeight="1">
      <c r="A81" s="100" t="s">
        <v>78</v>
      </c>
      <c r="B81" s="100"/>
      <c r="C81" s="20">
        <f t="shared" si="1"/>
        <v>339157118</v>
      </c>
      <c r="D81" s="20">
        <v>230521872</v>
      </c>
      <c r="E81" s="20">
        <v>108635246</v>
      </c>
    </row>
    <row r="82" spans="1:5" s="70" customFormat="1" ht="12" customHeight="1">
      <c r="A82" s="100" t="s">
        <v>79</v>
      </c>
      <c r="B82" s="100"/>
      <c r="C82" s="20">
        <f t="shared" si="1"/>
        <v>910020144</v>
      </c>
      <c r="D82" s="20">
        <v>668792668</v>
      </c>
      <c r="E82" s="20">
        <v>241227476</v>
      </c>
    </row>
    <row r="83" spans="1:5" s="70" customFormat="1" ht="12" customHeight="1">
      <c r="A83" s="100" t="s">
        <v>82</v>
      </c>
      <c r="B83" s="100"/>
      <c r="C83" s="20">
        <f t="shared" si="1"/>
        <v>740994751</v>
      </c>
      <c r="D83" s="20">
        <v>485129400</v>
      </c>
      <c r="E83" s="20">
        <v>255865351</v>
      </c>
    </row>
    <row r="84" spans="1:5" s="70" customFormat="1" ht="12" customHeight="1">
      <c r="A84" s="100" t="s">
        <v>85</v>
      </c>
      <c r="B84" s="100"/>
      <c r="C84" s="20">
        <f t="shared" si="1"/>
        <v>1416548609</v>
      </c>
      <c r="D84" s="20">
        <v>922301520</v>
      </c>
      <c r="E84" s="20">
        <v>494247089</v>
      </c>
    </row>
    <row r="85" spans="1:5" s="70" customFormat="1" ht="12" customHeight="1">
      <c r="A85" s="100" t="s">
        <v>86</v>
      </c>
      <c r="B85" s="100"/>
      <c r="C85" s="20">
        <f t="shared" si="1"/>
        <v>435795149</v>
      </c>
      <c r="D85" s="20">
        <v>280862904</v>
      </c>
      <c r="E85" s="20">
        <v>154932245</v>
      </c>
    </row>
    <row r="86" spans="1:5" s="70" customFormat="1" ht="12" customHeight="1">
      <c r="A86" s="100" t="s">
        <v>87</v>
      </c>
      <c r="B86" s="100"/>
      <c r="C86" s="20">
        <f t="shared" si="1"/>
        <v>166855397</v>
      </c>
      <c r="D86" s="20">
        <v>132423675</v>
      </c>
      <c r="E86" s="20">
        <v>34431722</v>
      </c>
    </row>
    <row r="87" spans="1:5" s="70" customFormat="1" ht="12" customHeight="1">
      <c r="A87" s="100" t="s">
        <v>88</v>
      </c>
      <c r="B87" s="100"/>
      <c r="C87" s="20">
        <f t="shared" si="1"/>
        <v>284380845</v>
      </c>
      <c r="D87" s="20">
        <v>186010272</v>
      </c>
      <c r="E87" s="20">
        <v>98370573</v>
      </c>
    </row>
    <row r="88" spans="1:5" s="70" customFormat="1" ht="12" customHeight="1">
      <c r="A88" s="100" t="s">
        <v>89</v>
      </c>
      <c r="B88" s="100"/>
      <c r="C88" s="20">
        <f t="shared" si="1"/>
        <v>78512959</v>
      </c>
      <c r="D88" s="20">
        <v>63892975</v>
      </c>
      <c r="E88" s="20">
        <v>14619984</v>
      </c>
    </row>
    <row r="89" spans="1:5" s="70" customFormat="1" ht="12" customHeight="1">
      <c r="A89" s="100" t="s">
        <v>90</v>
      </c>
      <c r="B89" s="100"/>
      <c r="C89" s="20">
        <f t="shared" si="1"/>
        <v>181746691</v>
      </c>
      <c r="D89" s="20">
        <v>142052568</v>
      </c>
      <c r="E89" s="20">
        <v>39694123</v>
      </c>
    </row>
    <row r="90" spans="1:5" s="70" customFormat="1" ht="12" customHeight="1">
      <c r="A90" s="100" t="s">
        <v>91</v>
      </c>
      <c r="B90" s="100"/>
      <c r="C90" s="20">
        <f t="shared" si="1"/>
        <v>255444574</v>
      </c>
      <c r="D90" s="20">
        <v>193611936</v>
      </c>
      <c r="E90" s="20">
        <v>61832638</v>
      </c>
    </row>
    <row r="91" spans="1:5" s="70" customFormat="1" ht="12" customHeight="1">
      <c r="A91" s="100" t="s">
        <v>92</v>
      </c>
      <c r="B91" s="100"/>
      <c r="C91" s="20">
        <f t="shared" si="1"/>
        <v>336162479</v>
      </c>
      <c r="D91" s="20">
        <v>244961976</v>
      </c>
      <c r="E91" s="20">
        <v>91200503</v>
      </c>
    </row>
    <row r="92" spans="1:5" s="70" customFormat="1" ht="12" customHeight="1">
      <c r="A92" s="100" t="s">
        <v>93</v>
      </c>
      <c r="B92" s="100"/>
      <c r="C92" s="20">
        <f t="shared" si="1"/>
        <v>14723095632</v>
      </c>
      <c r="D92" s="20">
        <v>10443031984</v>
      </c>
      <c r="E92" s="20">
        <v>4280063648</v>
      </c>
    </row>
    <row r="93" spans="1:5" s="70" customFormat="1" ht="12" customHeight="1">
      <c r="A93" s="100" t="s">
        <v>94</v>
      </c>
      <c r="B93" s="100"/>
      <c r="C93" s="20">
        <f t="shared" si="1"/>
        <v>372005475</v>
      </c>
      <c r="D93" s="20">
        <v>225092280</v>
      </c>
      <c r="E93" s="20">
        <v>146913195</v>
      </c>
    </row>
    <row r="94" spans="1:5" s="70" customFormat="1" ht="12" customHeight="1">
      <c r="A94" s="100" t="s">
        <v>95</v>
      </c>
      <c r="B94" s="100"/>
      <c r="C94" s="20">
        <f t="shared" si="1"/>
        <v>659679273</v>
      </c>
      <c r="D94" s="20">
        <v>512312640</v>
      </c>
      <c r="E94" s="20">
        <v>147366633</v>
      </c>
    </row>
    <row r="95" spans="1:5" s="70" customFormat="1" ht="12" customHeight="1">
      <c r="A95" s="100" t="s">
        <v>96</v>
      </c>
      <c r="B95" s="100"/>
      <c r="C95" s="20">
        <f t="shared" si="1"/>
        <v>137039389</v>
      </c>
      <c r="D95" s="20">
        <v>96798233</v>
      </c>
      <c r="E95" s="20">
        <v>40241156</v>
      </c>
    </row>
    <row r="96" spans="1:5" s="70" customFormat="1" ht="12" customHeight="1">
      <c r="A96" s="100" t="s">
        <v>97</v>
      </c>
      <c r="B96" s="100"/>
      <c r="C96" s="20">
        <f t="shared" si="1"/>
        <v>852667639</v>
      </c>
      <c r="D96" s="20">
        <v>693833281</v>
      </c>
      <c r="E96" s="20">
        <v>158834358</v>
      </c>
    </row>
    <row r="97" spans="1:5" s="70" customFormat="1" ht="12" customHeight="1">
      <c r="A97" s="100" t="s">
        <v>98</v>
      </c>
      <c r="B97" s="100"/>
      <c r="C97" s="20">
        <f t="shared" si="1"/>
        <v>222694704</v>
      </c>
      <c r="D97" s="20">
        <v>162019954</v>
      </c>
      <c r="E97" s="20">
        <v>60674750</v>
      </c>
    </row>
    <row r="98" spans="1:5" s="70" customFormat="1" ht="12" customHeight="1">
      <c r="A98" s="100" t="s">
        <v>99</v>
      </c>
      <c r="B98" s="100"/>
      <c r="C98" s="20">
        <f t="shared" si="1"/>
        <v>307329179</v>
      </c>
      <c r="D98" s="20">
        <v>234921288</v>
      </c>
      <c r="E98" s="20">
        <v>72407891</v>
      </c>
    </row>
    <row r="99" spans="1:5" s="70" customFormat="1" ht="12" customHeight="1">
      <c r="A99" s="100" t="s">
        <v>100</v>
      </c>
      <c r="B99" s="100"/>
      <c r="C99" s="20">
        <f t="shared" si="1"/>
        <v>387634144</v>
      </c>
      <c r="D99" s="20">
        <v>290778425</v>
      </c>
      <c r="E99" s="20">
        <v>96855719</v>
      </c>
    </row>
    <row r="100" spans="1:5" s="70" customFormat="1" ht="12" customHeight="1">
      <c r="A100" s="100" t="s">
        <v>101</v>
      </c>
      <c r="B100" s="100"/>
      <c r="C100" s="20">
        <f t="shared" si="1"/>
        <v>34110715</v>
      </c>
      <c r="D100" s="20">
        <v>30005028</v>
      </c>
      <c r="E100" s="20">
        <v>4105687</v>
      </c>
    </row>
    <row r="101" spans="1:5" s="70" customFormat="1" ht="12" customHeight="1">
      <c r="A101" s="100" t="s">
        <v>282</v>
      </c>
      <c r="B101" s="100"/>
      <c r="C101" s="20">
        <f t="shared" si="1"/>
        <v>720399898</v>
      </c>
      <c r="D101" s="20">
        <v>550314538</v>
      </c>
      <c r="E101" s="20">
        <v>170085360</v>
      </c>
    </row>
    <row r="102" spans="1:5" s="70" customFormat="1" ht="12" customHeight="1">
      <c r="A102" s="100" t="s">
        <v>102</v>
      </c>
      <c r="B102" s="100"/>
      <c r="C102" s="20">
        <f t="shared" si="1"/>
        <v>158301652</v>
      </c>
      <c r="D102" s="20">
        <v>114769300</v>
      </c>
      <c r="E102" s="20">
        <v>43532352</v>
      </c>
    </row>
    <row r="103" spans="1:5" s="70" customFormat="1" ht="12" customHeight="1">
      <c r="A103" s="100" t="s">
        <v>103</v>
      </c>
      <c r="B103" s="100"/>
      <c r="C103" s="20">
        <f t="shared" si="1"/>
        <v>345281007</v>
      </c>
      <c r="D103" s="20">
        <v>233561832</v>
      </c>
      <c r="E103" s="20">
        <v>111719175</v>
      </c>
    </row>
    <row r="104" spans="1:5" s="70" customFormat="1" ht="12" customHeight="1">
      <c r="A104" s="100" t="s">
        <v>104</v>
      </c>
      <c r="B104" s="100"/>
      <c r="C104" s="20">
        <f t="shared" si="1"/>
        <v>254615306</v>
      </c>
      <c r="D104" s="20">
        <v>150041136</v>
      </c>
      <c r="E104" s="20">
        <v>104574170</v>
      </c>
    </row>
    <row r="105" spans="1:5" s="70" customFormat="1" ht="12" customHeight="1">
      <c r="A105" s="100" t="s">
        <v>105</v>
      </c>
      <c r="B105" s="100"/>
      <c r="C105" s="20">
        <f t="shared" si="1"/>
        <v>58099133</v>
      </c>
      <c r="D105" s="20">
        <v>42397152</v>
      </c>
      <c r="E105" s="20">
        <v>15701981</v>
      </c>
    </row>
    <row r="106" spans="1:5" s="70" customFormat="1" ht="12" customHeight="1">
      <c r="A106" s="100" t="s">
        <v>106</v>
      </c>
      <c r="B106" s="100"/>
      <c r="C106" s="20">
        <f t="shared" si="1"/>
        <v>136629578</v>
      </c>
      <c r="D106" s="20">
        <v>114273450</v>
      </c>
      <c r="E106" s="20">
        <v>22356128</v>
      </c>
    </row>
    <row r="107" spans="1:5" s="70" customFormat="1" ht="12" customHeight="1">
      <c r="A107" s="100" t="s">
        <v>107</v>
      </c>
      <c r="B107" s="100"/>
      <c r="C107" s="20">
        <f t="shared" si="1"/>
        <v>261559500</v>
      </c>
      <c r="D107" s="20">
        <v>174661872</v>
      </c>
      <c r="E107" s="20">
        <v>86897628</v>
      </c>
    </row>
    <row r="108" spans="1:5" s="70" customFormat="1" ht="12" customHeight="1">
      <c r="A108" s="100" t="s">
        <v>108</v>
      </c>
      <c r="B108" s="100"/>
      <c r="C108" s="20">
        <f t="shared" si="1"/>
        <v>1049701170</v>
      </c>
      <c r="D108" s="20">
        <v>889987320</v>
      </c>
      <c r="E108" s="20">
        <v>159713850</v>
      </c>
    </row>
    <row r="109" spans="1:5" s="70" customFormat="1" ht="12" customHeight="1">
      <c r="A109" s="100" t="s">
        <v>109</v>
      </c>
      <c r="B109" s="100"/>
      <c r="C109" s="20">
        <f t="shared" si="1"/>
        <v>260909659</v>
      </c>
      <c r="D109" s="20">
        <v>186513600</v>
      </c>
      <c r="E109" s="20">
        <v>74396059</v>
      </c>
    </row>
    <row r="110" spans="1:5" s="70" customFormat="1" ht="12" customHeight="1">
      <c r="A110" s="100" t="s">
        <v>110</v>
      </c>
      <c r="B110" s="100"/>
      <c r="C110" s="20">
        <f t="shared" si="1"/>
        <v>132853082</v>
      </c>
      <c r="D110" s="20">
        <v>100578576</v>
      </c>
      <c r="E110" s="20">
        <v>32274506</v>
      </c>
    </row>
    <row r="111" spans="1:5" s="70" customFormat="1" ht="12" customHeight="1">
      <c r="A111" s="100" t="s">
        <v>111</v>
      </c>
      <c r="B111" s="100"/>
      <c r="C111" s="20">
        <f t="shared" si="1"/>
        <v>451044253</v>
      </c>
      <c r="D111" s="20">
        <v>315536088</v>
      </c>
      <c r="E111" s="20">
        <v>135508165</v>
      </c>
    </row>
    <row r="112" spans="1:5" s="70" customFormat="1" ht="12" customHeight="1">
      <c r="A112" s="100" t="s">
        <v>112</v>
      </c>
      <c r="B112" s="100"/>
      <c r="C112" s="20">
        <f t="shared" si="1"/>
        <v>242813255</v>
      </c>
      <c r="D112" s="20">
        <v>168019824</v>
      </c>
      <c r="E112" s="20">
        <v>74793431</v>
      </c>
    </row>
    <row r="113" spans="1:5" s="70" customFormat="1" ht="12" customHeight="1">
      <c r="A113" s="100" t="s">
        <v>114</v>
      </c>
      <c r="B113" s="100"/>
      <c r="C113" s="20">
        <f t="shared" si="1"/>
        <v>149241451</v>
      </c>
      <c r="D113" s="20">
        <v>101628140</v>
      </c>
      <c r="E113" s="20">
        <v>47613311</v>
      </c>
    </row>
    <row r="114" spans="1:5" s="70" customFormat="1" ht="12" customHeight="1">
      <c r="A114" s="100" t="s">
        <v>115</v>
      </c>
      <c r="B114" s="100"/>
      <c r="C114" s="20">
        <f t="shared" si="1"/>
        <v>354826525</v>
      </c>
      <c r="D114" s="20">
        <v>243853008</v>
      </c>
      <c r="E114" s="20">
        <v>110973517</v>
      </c>
    </row>
    <row r="115" spans="1:5" s="70" customFormat="1" ht="12" customHeight="1">
      <c r="A115" s="100" t="s">
        <v>116</v>
      </c>
      <c r="B115" s="100"/>
      <c r="C115" s="20">
        <f>SUM(D115+E115)</f>
        <v>110195597</v>
      </c>
      <c r="D115" s="20">
        <v>85269750</v>
      </c>
      <c r="E115" s="20">
        <v>24925847</v>
      </c>
    </row>
    <row r="116" spans="1:5" s="70" customFormat="1" ht="12" customHeight="1">
      <c r="A116" s="100" t="s">
        <v>119</v>
      </c>
      <c r="B116" s="100"/>
      <c r="C116" s="20">
        <f t="shared" si="1"/>
        <v>399111329</v>
      </c>
      <c r="D116" s="20">
        <v>282358776</v>
      </c>
      <c r="E116" s="20">
        <v>116752553</v>
      </c>
    </row>
    <row r="117" spans="1:5" s="70" customFormat="1" ht="12" customHeight="1">
      <c r="A117" s="100" t="s">
        <v>120</v>
      </c>
      <c r="B117" s="100"/>
      <c r="C117" s="20">
        <f t="shared" si="1"/>
        <v>486897214</v>
      </c>
      <c r="D117" s="20">
        <v>358533000</v>
      </c>
      <c r="E117" s="20">
        <v>128364214</v>
      </c>
    </row>
    <row r="118" spans="1:5" s="70" customFormat="1" ht="12" customHeight="1">
      <c r="A118" s="100" t="s">
        <v>122</v>
      </c>
      <c r="B118" s="100"/>
      <c r="C118" s="20">
        <f t="shared" si="1"/>
        <v>127994163</v>
      </c>
      <c r="D118" s="20">
        <v>92159592</v>
      </c>
      <c r="E118" s="20">
        <v>35834571</v>
      </c>
    </row>
    <row r="119" spans="1:5" s="70" customFormat="1" ht="12" customHeight="1">
      <c r="A119" s="100" t="s">
        <v>123</v>
      </c>
      <c r="B119" s="100"/>
      <c r="C119" s="26">
        <f t="shared" si="1"/>
        <v>313463170</v>
      </c>
      <c r="D119" s="26">
        <v>213011232</v>
      </c>
      <c r="E119" s="26">
        <v>100451938</v>
      </c>
    </row>
    <row r="120" spans="1:5" s="70" customFormat="1" ht="12" customHeight="1">
      <c r="A120" s="105" t="s">
        <v>124</v>
      </c>
      <c r="B120" s="105"/>
      <c r="C120" s="26">
        <f t="shared" si="1"/>
        <v>204187498</v>
      </c>
      <c r="D120" s="26">
        <v>143123904</v>
      </c>
      <c r="E120" s="26">
        <v>61063594</v>
      </c>
    </row>
    <row r="121" spans="1:5" s="70" customFormat="1" ht="12" customHeight="1">
      <c r="A121" s="23"/>
      <c r="B121" s="23"/>
      <c r="C121" s="23"/>
      <c r="D121" s="23"/>
      <c r="E121" s="23"/>
    </row>
    <row r="122" spans="1:5" s="70" customFormat="1" ht="12" customHeight="1">
      <c r="A122" s="93" t="s">
        <v>125</v>
      </c>
      <c r="B122" s="93"/>
      <c r="C122" s="18">
        <f>SUM(C123:C145)</f>
        <v>14796370939</v>
      </c>
      <c r="D122" s="18">
        <f>SUM(D123:D145)</f>
        <v>9809649085</v>
      </c>
      <c r="E122" s="18">
        <f>SUM(E123:E145)</f>
        <v>4986721854</v>
      </c>
    </row>
    <row r="123" spans="1:5" s="70" customFormat="1" ht="12" customHeight="1">
      <c r="A123" s="100" t="s">
        <v>126</v>
      </c>
      <c r="B123" s="100"/>
      <c r="C123" s="20">
        <f>SUM(D123:E123)</f>
        <v>2206699414</v>
      </c>
      <c r="D123" s="20">
        <v>1302206965</v>
      </c>
      <c r="E123" s="20">
        <v>904492449</v>
      </c>
    </row>
    <row r="124" spans="1:5" s="70" customFormat="1" ht="12" customHeight="1">
      <c r="A124" s="100" t="s">
        <v>127</v>
      </c>
      <c r="B124" s="100"/>
      <c r="C124" s="20">
        <f aca="true" t="shared" si="2" ref="C124:C144">SUM(D124:E124)</f>
        <v>33542131</v>
      </c>
      <c r="D124" s="20">
        <v>26456075</v>
      </c>
      <c r="E124" s="20">
        <v>7086056</v>
      </c>
    </row>
    <row r="125" spans="1:5" s="70" customFormat="1" ht="12" customHeight="1">
      <c r="A125" s="100" t="s">
        <v>128</v>
      </c>
      <c r="B125" s="100"/>
      <c r="C125" s="20">
        <f t="shared" si="2"/>
        <v>206014820</v>
      </c>
      <c r="D125" s="20">
        <v>120259408</v>
      </c>
      <c r="E125" s="20">
        <v>85755412</v>
      </c>
    </row>
    <row r="126" spans="1:5" s="70" customFormat="1" ht="12" customHeight="1">
      <c r="A126" s="100" t="s">
        <v>129</v>
      </c>
      <c r="B126" s="100"/>
      <c r="C126" s="20">
        <f t="shared" si="2"/>
        <v>736307914</v>
      </c>
      <c r="D126" s="20">
        <v>496703010</v>
      </c>
      <c r="E126" s="20">
        <v>239604904</v>
      </c>
    </row>
    <row r="127" spans="1:5" s="70" customFormat="1" ht="12" customHeight="1">
      <c r="A127" s="100" t="s">
        <v>132</v>
      </c>
      <c r="B127" s="100"/>
      <c r="C127" s="20">
        <f t="shared" si="2"/>
        <v>201836557</v>
      </c>
      <c r="D127" s="20">
        <v>167068586</v>
      </c>
      <c r="E127" s="20">
        <v>34767971</v>
      </c>
    </row>
    <row r="128" spans="1:5" s="70" customFormat="1" ht="12" customHeight="1">
      <c r="A128" s="100" t="s">
        <v>134</v>
      </c>
      <c r="B128" s="100"/>
      <c r="C128" s="20">
        <f t="shared" si="2"/>
        <v>5526981</v>
      </c>
      <c r="D128" s="20">
        <v>3866893</v>
      </c>
      <c r="E128" s="20">
        <v>1660088</v>
      </c>
    </row>
    <row r="129" spans="1:5" s="70" customFormat="1" ht="12" customHeight="1">
      <c r="A129" s="100" t="s">
        <v>135</v>
      </c>
      <c r="B129" s="100"/>
      <c r="C129" s="20">
        <f t="shared" si="2"/>
        <v>463289358</v>
      </c>
      <c r="D129" s="20">
        <v>316046220</v>
      </c>
      <c r="E129" s="20">
        <v>147243138</v>
      </c>
    </row>
    <row r="130" spans="1:5" s="70" customFormat="1" ht="12" customHeight="1">
      <c r="A130" s="100" t="s">
        <v>136</v>
      </c>
      <c r="B130" s="100"/>
      <c r="C130" s="20">
        <f t="shared" si="2"/>
        <v>22155018</v>
      </c>
      <c r="D130" s="20">
        <v>17223959</v>
      </c>
      <c r="E130" s="20">
        <v>4931059</v>
      </c>
    </row>
    <row r="131" spans="1:5" s="70" customFormat="1" ht="12" customHeight="1">
      <c r="A131" s="100" t="s">
        <v>283</v>
      </c>
      <c r="B131" s="100"/>
      <c r="C131" s="20">
        <f t="shared" si="2"/>
        <v>1424528624</v>
      </c>
      <c r="D131" s="20">
        <v>1010577373</v>
      </c>
      <c r="E131" s="20">
        <v>413951251</v>
      </c>
    </row>
    <row r="132" spans="1:5" s="70" customFormat="1" ht="12" customHeight="1">
      <c r="A132" s="100" t="s">
        <v>138</v>
      </c>
      <c r="B132" s="100"/>
      <c r="C132" s="20">
        <f t="shared" si="2"/>
        <v>729695235</v>
      </c>
      <c r="D132" s="20">
        <v>467606314</v>
      </c>
      <c r="E132" s="20">
        <v>262088921</v>
      </c>
    </row>
    <row r="133" spans="1:5" s="70" customFormat="1" ht="12" customHeight="1">
      <c r="A133" s="100" t="s">
        <v>142</v>
      </c>
      <c r="B133" s="100"/>
      <c r="C133" s="20">
        <f t="shared" si="2"/>
        <v>232697656</v>
      </c>
      <c r="D133" s="20">
        <v>169769453</v>
      </c>
      <c r="E133" s="20">
        <v>62928203</v>
      </c>
    </row>
    <row r="134" spans="1:5" s="70" customFormat="1" ht="12" customHeight="1">
      <c r="A134" s="100" t="s">
        <v>143</v>
      </c>
      <c r="B134" s="100"/>
      <c r="C134" s="20">
        <f t="shared" si="2"/>
        <v>3150035938</v>
      </c>
      <c r="D134" s="20">
        <v>2143176797</v>
      </c>
      <c r="E134" s="20">
        <v>1006859141</v>
      </c>
    </row>
    <row r="135" spans="1:5" s="70" customFormat="1" ht="12" customHeight="1">
      <c r="A135" s="100" t="s">
        <v>144</v>
      </c>
      <c r="B135" s="100"/>
      <c r="C135" s="20">
        <f t="shared" si="2"/>
        <v>1207388832</v>
      </c>
      <c r="D135" s="20">
        <v>809406596</v>
      </c>
      <c r="E135" s="20">
        <v>397982236</v>
      </c>
    </row>
    <row r="136" spans="1:7" s="70" customFormat="1" ht="12" customHeight="1">
      <c r="A136" s="100" t="s">
        <v>146</v>
      </c>
      <c r="B136" s="100"/>
      <c r="C136" s="20">
        <f t="shared" si="2"/>
        <v>41328016</v>
      </c>
      <c r="D136" s="20">
        <v>34051251</v>
      </c>
      <c r="E136" s="20">
        <v>7276765</v>
      </c>
      <c r="G136" s="83"/>
    </row>
    <row r="137" spans="1:7" s="70" customFormat="1" ht="12" customHeight="1">
      <c r="A137" s="100" t="s">
        <v>147</v>
      </c>
      <c r="B137" s="100"/>
      <c r="C137" s="20">
        <f t="shared" si="2"/>
        <v>1506433215</v>
      </c>
      <c r="D137" s="20">
        <v>962279842</v>
      </c>
      <c r="E137" s="20">
        <v>544153373</v>
      </c>
      <c r="G137" s="83"/>
    </row>
    <row r="138" spans="1:7" s="70" customFormat="1" ht="12" customHeight="1">
      <c r="A138" s="100" t="s">
        <v>149</v>
      </c>
      <c r="B138" s="100"/>
      <c r="C138" s="20">
        <f t="shared" si="2"/>
        <v>683141978</v>
      </c>
      <c r="D138" s="20">
        <v>478356138</v>
      </c>
      <c r="E138" s="20">
        <v>204785840</v>
      </c>
      <c r="G138" s="83"/>
    </row>
    <row r="139" spans="1:7" s="70" customFormat="1" ht="12" customHeight="1">
      <c r="A139" s="100" t="s">
        <v>150</v>
      </c>
      <c r="B139" s="100"/>
      <c r="C139" s="20">
        <f t="shared" si="2"/>
        <v>123856933</v>
      </c>
      <c r="D139" s="20">
        <v>96756214</v>
      </c>
      <c r="E139" s="20">
        <v>27100719</v>
      </c>
      <c r="G139" s="83"/>
    </row>
    <row r="140" spans="1:7" s="70" customFormat="1" ht="12" customHeight="1">
      <c r="A140" s="100" t="s">
        <v>151</v>
      </c>
      <c r="B140" s="100"/>
      <c r="C140" s="20">
        <f t="shared" si="2"/>
        <v>363126971</v>
      </c>
      <c r="D140" s="20">
        <v>238991025</v>
      </c>
      <c r="E140" s="20">
        <v>124135946</v>
      </c>
      <c r="G140" s="83"/>
    </row>
    <row r="141" spans="1:7" s="70" customFormat="1" ht="12" customHeight="1">
      <c r="A141" s="100" t="s">
        <v>153</v>
      </c>
      <c r="B141" s="100"/>
      <c r="C141" s="20">
        <f t="shared" si="2"/>
        <v>353942507</v>
      </c>
      <c r="D141" s="20">
        <v>213101359</v>
      </c>
      <c r="E141" s="20">
        <v>140841148</v>
      </c>
      <c r="G141" s="83"/>
    </row>
    <row r="142" spans="1:7" s="70" customFormat="1" ht="12" customHeight="1">
      <c r="A142" s="100" t="s">
        <v>156</v>
      </c>
      <c r="B142" s="100"/>
      <c r="C142" s="20">
        <f t="shared" si="2"/>
        <v>21164560</v>
      </c>
      <c r="D142" s="20">
        <v>17546017</v>
      </c>
      <c r="E142" s="20">
        <v>3618543</v>
      </c>
      <c r="G142" s="83"/>
    </row>
    <row r="143" spans="1:5" s="70" customFormat="1" ht="12" customHeight="1">
      <c r="A143" s="100" t="s">
        <v>158</v>
      </c>
      <c r="B143" s="100"/>
      <c r="C143" s="20">
        <f t="shared" si="2"/>
        <v>600104153</v>
      </c>
      <c r="D143" s="20">
        <v>408663641</v>
      </c>
      <c r="E143" s="20">
        <v>191440512</v>
      </c>
    </row>
    <row r="144" spans="1:5" s="70" customFormat="1" ht="12" customHeight="1">
      <c r="A144" s="100" t="s">
        <v>298</v>
      </c>
      <c r="B144" s="100"/>
      <c r="C144" s="20">
        <f t="shared" si="2"/>
        <v>433963351</v>
      </c>
      <c r="D144" s="20">
        <v>269408641</v>
      </c>
      <c r="E144" s="20">
        <v>164554710</v>
      </c>
    </row>
    <row r="145" spans="1:5" s="70" customFormat="1" ht="12" customHeight="1">
      <c r="A145" s="101" t="s">
        <v>162</v>
      </c>
      <c r="B145" s="101"/>
      <c r="C145" s="26">
        <f>SUM(D145:E145)</f>
        <v>49590777</v>
      </c>
      <c r="D145" s="26">
        <v>40127308</v>
      </c>
      <c r="E145" s="26">
        <v>9463469</v>
      </c>
    </row>
    <row r="146" spans="1:5" s="70" customFormat="1" ht="12" customHeight="1">
      <c r="A146" s="23"/>
      <c r="B146" s="23"/>
      <c r="C146" s="23"/>
      <c r="D146" s="23"/>
      <c r="E146" s="23"/>
    </row>
    <row r="147" spans="1:5" s="70" customFormat="1" ht="12" customHeight="1">
      <c r="A147" s="93" t="s">
        <v>163</v>
      </c>
      <c r="B147" s="93"/>
      <c r="C147" s="18">
        <f>SUM(C148:C155)</f>
        <v>943213563</v>
      </c>
      <c r="D147" s="18">
        <f>SUM(D148:D155)</f>
        <v>710510813</v>
      </c>
      <c r="E147" s="18">
        <f>SUM(E148:E155)</f>
        <v>232702750</v>
      </c>
    </row>
    <row r="148" spans="1:5" s="70" customFormat="1" ht="12" customHeight="1">
      <c r="A148" s="100" t="s">
        <v>164</v>
      </c>
      <c r="B148" s="100"/>
      <c r="C148" s="20">
        <f aca="true" t="shared" si="3" ref="C148:C153">SUM(D148:E148)</f>
        <v>219212184</v>
      </c>
      <c r="D148" s="20">
        <v>146110741</v>
      </c>
      <c r="E148" s="20">
        <v>73101443</v>
      </c>
    </row>
    <row r="149" spans="1:5" s="70" customFormat="1" ht="12" customHeight="1">
      <c r="A149" s="100" t="s">
        <v>165</v>
      </c>
      <c r="B149" s="100"/>
      <c r="C149" s="20">
        <f t="shared" si="3"/>
        <v>20867592</v>
      </c>
      <c r="D149" s="20">
        <v>18489203</v>
      </c>
      <c r="E149" s="20">
        <v>2378389</v>
      </c>
    </row>
    <row r="150" spans="1:5" s="70" customFormat="1" ht="12" customHeight="1">
      <c r="A150" s="100" t="s">
        <v>166</v>
      </c>
      <c r="B150" s="100"/>
      <c r="C150" s="20">
        <f t="shared" si="3"/>
        <v>23516915</v>
      </c>
      <c r="D150" s="20">
        <v>17120983</v>
      </c>
      <c r="E150" s="20">
        <v>6395932</v>
      </c>
    </row>
    <row r="151" spans="1:5" s="70" customFormat="1" ht="12" customHeight="1">
      <c r="A151" s="100" t="s">
        <v>167</v>
      </c>
      <c r="B151" s="100"/>
      <c r="C151" s="20">
        <f t="shared" si="3"/>
        <v>10147535</v>
      </c>
      <c r="D151" s="20">
        <v>8941547</v>
      </c>
      <c r="E151" s="20">
        <v>1205988</v>
      </c>
    </row>
    <row r="152" spans="1:5" s="70" customFormat="1" ht="12" customHeight="1">
      <c r="A152" s="100" t="s">
        <v>168</v>
      </c>
      <c r="B152" s="100"/>
      <c r="C152" s="20">
        <f t="shared" si="3"/>
        <v>173513285</v>
      </c>
      <c r="D152" s="20">
        <v>143846718</v>
      </c>
      <c r="E152" s="20">
        <v>29666567</v>
      </c>
    </row>
    <row r="153" spans="1:5" s="70" customFormat="1" ht="12" customHeight="1">
      <c r="A153" s="100" t="s">
        <v>169</v>
      </c>
      <c r="B153" s="100"/>
      <c r="C153" s="20">
        <f t="shared" si="3"/>
        <v>89174670</v>
      </c>
      <c r="D153" s="20">
        <v>71223462</v>
      </c>
      <c r="E153" s="20">
        <v>17951208</v>
      </c>
    </row>
    <row r="154" spans="1:5" s="70" customFormat="1" ht="12" customHeight="1">
      <c r="A154" s="100" t="s">
        <v>170</v>
      </c>
      <c r="B154" s="100"/>
      <c r="C154" s="20">
        <f>SUM(D154:E154)</f>
        <v>7868279</v>
      </c>
      <c r="D154" s="20">
        <v>7058451</v>
      </c>
      <c r="E154" s="20">
        <v>809828</v>
      </c>
    </row>
    <row r="155" spans="1:5" s="70" customFormat="1" ht="12" customHeight="1">
      <c r="A155" s="101" t="s">
        <v>171</v>
      </c>
      <c r="B155" s="101"/>
      <c r="C155" s="26">
        <f>SUM(D155:E155)</f>
        <v>398913103</v>
      </c>
      <c r="D155" s="26">
        <v>297719708</v>
      </c>
      <c r="E155" s="26">
        <v>101193395</v>
      </c>
    </row>
    <row r="156" spans="1:5" s="70" customFormat="1" ht="12" customHeight="1">
      <c r="A156" s="23"/>
      <c r="B156" s="23"/>
      <c r="C156" s="23"/>
      <c r="D156" s="23"/>
      <c r="E156" s="23"/>
    </row>
    <row r="157" spans="1:5" s="70" customFormat="1" ht="12" customHeight="1">
      <c r="A157" s="93" t="s">
        <v>172</v>
      </c>
      <c r="B157" s="93"/>
      <c r="C157" s="18">
        <f>SUM(C158:C163)</f>
        <v>9354406590</v>
      </c>
      <c r="D157" s="18">
        <f>SUM(D158:D163)</f>
        <v>6679674103</v>
      </c>
      <c r="E157" s="18">
        <f>SUM(E158:E163)</f>
        <v>2674732487</v>
      </c>
    </row>
    <row r="158" spans="1:5" s="70" customFormat="1" ht="12" customHeight="1">
      <c r="A158" s="100" t="s">
        <v>173</v>
      </c>
      <c r="B158" s="100"/>
      <c r="C158" s="20">
        <f aca="true" t="shared" si="4" ref="C158:C163">SUM(D158:E158)</f>
        <v>777731420</v>
      </c>
      <c r="D158" s="20">
        <v>520656728</v>
      </c>
      <c r="E158" s="20">
        <v>257074692</v>
      </c>
    </row>
    <row r="159" spans="1:5" s="70" customFormat="1" ht="12" customHeight="1">
      <c r="A159" s="100" t="s">
        <v>174</v>
      </c>
      <c r="B159" s="100"/>
      <c r="C159" s="20">
        <f t="shared" si="4"/>
        <v>7224814597</v>
      </c>
      <c r="D159" s="20">
        <v>5204102284</v>
      </c>
      <c r="E159" s="20">
        <v>2020712313</v>
      </c>
    </row>
    <row r="160" spans="1:5" s="70" customFormat="1" ht="12" customHeight="1">
      <c r="A160" s="100" t="s">
        <v>175</v>
      </c>
      <c r="B160" s="100"/>
      <c r="C160" s="20">
        <f t="shared" si="4"/>
        <v>494345203</v>
      </c>
      <c r="D160" s="20">
        <v>333719285</v>
      </c>
      <c r="E160" s="20">
        <v>160625918</v>
      </c>
    </row>
    <row r="161" spans="1:5" s="70" customFormat="1" ht="12" customHeight="1">
      <c r="A161" s="100" t="s">
        <v>181</v>
      </c>
      <c r="B161" s="100"/>
      <c r="C161" s="20">
        <f t="shared" si="4"/>
        <v>41525092</v>
      </c>
      <c r="D161" s="20">
        <v>33428301</v>
      </c>
      <c r="E161" s="20">
        <v>8096791</v>
      </c>
    </row>
    <row r="162" spans="1:5" s="70" customFormat="1" ht="12" customHeight="1">
      <c r="A162" s="100" t="s">
        <v>182</v>
      </c>
      <c r="B162" s="100"/>
      <c r="C162" s="26">
        <f t="shared" si="4"/>
        <v>238751266</v>
      </c>
      <c r="D162" s="20">
        <v>161298401</v>
      </c>
      <c r="E162" s="20">
        <v>77452865</v>
      </c>
    </row>
    <row r="163" spans="1:5" s="70" customFormat="1" ht="12" customHeight="1">
      <c r="A163" s="105" t="s">
        <v>188</v>
      </c>
      <c r="B163" s="105"/>
      <c r="C163" s="26">
        <f t="shared" si="4"/>
        <v>577239012</v>
      </c>
      <c r="D163" s="26">
        <v>426469104</v>
      </c>
      <c r="E163" s="26">
        <v>150769908</v>
      </c>
    </row>
    <row r="164" spans="1:5" s="70" customFormat="1" ht="12" customHeight="1">
      <c r="A164" s="23"/>
      <c r="B164" s="23"/>
      <c r="C164" s="23"/>
      <c r="D164" s="23"/>
      <c r="E164" s="23"/>
    </row>
    <row r="165" spans="1:5" s="70" customFormat="1" ht="12" customHeight="1">
      <c r="A165" s="93" t="s">
        <v>191</v>
      </c>
      <c r="B165" s="93"/>
      <c r="C165" s="18">
        <f>SUM(C166:C167)</f>
        <v>1376745316</v>
      </c>
      <c r="D165" s="18">
        <f>SUM(D166:D167)</f>
        <v>941714649</v>
      </c>
      <c r="E165" s="18">
        <f>SUM(E166:E167)</f>
        <v>435030667</v>
      </c>
    </row>
    <row r="166" spans="1:5" s="70" customFormat="1" ht="12" customHeight="1">
      <c r="A166" s="100" t="s">
        <v>192</v>
      </c>
      <c r="B166" s="100"/>
      <c r="C166" s="20">
        <f>SUM(D166:E166)</f>
        <v>885092231</v>
      </c>
      <c r="D166" s="20">
        <v>596753667</v>
      </c>
      <c r="E166" s="20">
        <v>288338564</v>
      </c>
    </row>
    <row r="167" spans="1:5" s="70" customFormat="1" ht="12" customHeight="1">
      <c r="A167" s="105" t="s">
        <v>320</v>
      </c>
      <c r="B167" s="105"/>
      <c r="C167" s="26">
        <f>SUM(D167:E167)</f>
        <v>491653085</v>
      </c>
      <c r="D167" s="26">
        <v>344960982</v>
      </c>
      <c r="E167" s="26">
        <v>146692103</v>
      </c>
    </row>
    <row r="168" spans="1:5" s="70" customFormat="1" ht="12" customHeight="1">
      <c r="A168" s="23"/>
      <c r="B168" s="23"/>
      <c r="C168" s="23"/>
      <c r="D168" s="23"/>
      <c r="E168" s="23"/>
    </row>
    <row r="169" spans="1:5" s="70" customFormat="1" ht="12" customHeight="1">
      <c r="A169" s="93" t="s">
        <v>198</v>
      </c>
      <c r="B169" s="93"/>
      <c r="C169" s="18">
        <f>SUM(C170:C172)</f>
        <v>900453202</v>
      </c>
      <c r="D169" s="18">
        <f>SUM(D170:D172)</f>
        <v>663337698</v>
      </c>
      <c r="E169" s="18">
        <f>SUM(E170:E172)</f>
        <v>237115504</v>
      </c>
    </row>
    <row r="170" spans="1:5" s="70" customFormat="1" ht="12" customHeight="1">
      <c r="A170" s="100" t="s">
        <v>199</v>
      </c>
      <c r="B170" s="100"/>
      <c r="C170" s="20">
        <f>SUM(D170:E170)</f>
        <v>299876340</v>
      </c>
      <c r="D170" s="20">
        <v>225898010</v>
      </c>
      <c r="E170" s="20">
        <v>73978330</v>
      </c>
    </row>
    <row r="171" spans="1:5" s="70" customFormat="1" ht="12" customHeight="1">
      <c r="A171" s="100" t="s">
        <v>200</v>
      </c>
      <c r="B171" s="100"/>
      <c r="C171" s="20">
        <f>SUM(D171:E171)</f>
        <v>297812264</v>
      </c>
      <c r="D171" s="20">
        <v>221327542</v>
      </c>
      <c r="E171" s="20">
        <v>76484722</v>
      </c>
    </row>
    <row r="172" spans="1:5" s="70" customFormat="1" ht="12" customHeight="1">
      <c r="A172" s="105" t="s">
        <v>293</v>
      </c>
      <c r="B172" s="105"/>
      <c r="C172" s="36">
        <f>SUM(D172:E172)</f>
        <v>302764598</v>
      </c>
      <c r="D172" s="36">
        <v>216112146</v>
      </c>
      <c r="E172" s="36">
        <v>86652452</v>
      </c>
    </row>
    <row r="173" spans="1:5" s="70" customFormat="1" ht="12" customHeight="1">
      <c r="A173" s="23"/>
      <c r="B173" s="23"/>
      <c r="C173" s="23"/>
      <c r="D173" s="23"/>
      <c r="E173" s="23"/>
    </row>
    <row r="174" spans="1:5" s="70" customFormat="1" ht="12" customHeight="1">
      <c r="A174" s="93" t="s">
        <v>204</v>
      </c>
      <c r="B174" s="93"/>
      <c r="C174" s="18">
        <f>SUM(C175:C184)</f>
        <v>1448098506</v>
      </c>
      <c r="D174" s="18">
        <f>SUM(D175:D184)</f>
        <v>1125455625</v>
      </c>
      <c r="E174" s="18">
        <f>SUM(E175:E184)</f>
        <v>322642881</v>
      </c>
    </row>
    <row r="175" spans="1:5" s="70" customFormat="1" ht="12" customHeight="1">
      <c r="A175" s="100" t="s">
        <v>205</v>
      </c>
      <c r="B175" s="100"/>
      <c r="C175" s="20">
        <f>SUM(D175:E175)</f>
        <v>228613326</v>
      </c>
      <c r="D175" s="20">
        <v>185200887</v>
      </c>
      <c r="E175" s="20">
        <v>43412439</v>
      </c>
    </row>
    <row r="176" spans="1:5" s="70" customFormat="1" ht="12" customHeight="1">
      <c r="A176" s="100" t="s">
        <v>207</v>
      </c>
      <c r="B176" s="100"/>
      <c r="C176" s="20">
        <f>SUM(D176:E176)</f>
        <v>22360985</v>
      </c>
      <c r="D176" s="20">
        <v>16762329</v>
      </c>
      <c r="E176" s="20">
        <v>5598656</v>
      </c>
    </row>
    <row r="177" spans="1:5" s="70" customFormat="1" ht="12" customHeight="1">
      <c r="A177" s="100" t="s">
        <v>208</v>
      </c>
      <c r="B177" s="100"/>
      <c r="C177" s="20">
        <f aca="true" t="shared" si="5" ref="C177:C183">SUM(D177:E177)</f>
        <v>122238100</v>
      </c>
      <c r="D177" s="20">
        <v>93692812</v>
      </c>
      <c r="E177" s="20">
        <v>28545288</v>
      </c>
    </row>
    <row r="178" spans="1:5" s="70" customFormat="1" ht="12" customHeight="1">
      <c r="A178" s="100" t="s">
        <v>213</v>
      </c>
      <c r="B178" s="100"/>
      <c r="C178" s="20">
        <f t="shared" si="5"/>
        <v>51165491</v>
      </c>
      <c r="D178" s="20">
        <v>34624086</v>
      </c>
      <c r="E178" s="20">
        <v>16541405</v>
      </c>
    </row>
    <row r="179" spans="1:5" s="70" customFormat="1" ht="12" customHeight="1">
      <c r="A179" s="100" t="s">
        <v>214</v>
      </c>
      <c r="B179" s="100"/>
      <c r="C179" s="20">
        <f t="shared" si="5"/>
        <v>494113072</v>
      </c>
      <c r="D179" s="20">
        <v>395956041</v>
      </c>
      <c r="E179" s="20">
        <v>98157031</v>
      </c>
    </row>
    <row r="180" spans="1:5" s="70" customFormat="1" ht="12" customHeight="1">
      <c r="A180" s="100" t="s">
        <v>215</v>
      </c>
      <c r="B180" s="100"/>
      <c r="C180" s="20">
        <f t="shared" si="5"/>
        <v>128324138</v>
      </c>
      <c r="D180" s="20">
        <v>95917237</v>
      </c>
      <c r="E180" s="20">
        <v>32406901</v>
      </c>
    </row>
    <row r="181" spans="1:5" s="70" customFormat="1" ht="12" customHeight="1">
      <c r="A181" s="100" t="s">
        <v>218</v>
      </c>
      <c r="B181" s="100"/>
      <c r="C181" s="20">
        <f t="shared" si="5"/>
        <v>38513357</v>
      </c>
      <c r="D181" s="20">
        <v>29882349</v>
      </c>
      <c r="E181" s="20">
        <v>8631008</v>
      </c>
    </row>
    <row r="182" spans="1:5" s="70" customFormat="1" ht="12" customHeight="1">
      <c r="A182" s="100" t="s">
        <v>219</v>
      </c>
      <c r="B182" s="100"/>
      <c r="C182" s="20">
        <f t="shared" si="5"/>
        <v>88818440</v>
      </c>
      <c r="D182" s="20">
        <v>62370489</v>
      </c>
      <c r="E182" s="20">
        <v>26447951</v>
      </c>
    </row>
    <row r="183" spans="1:5" s="70" customFormat="1" ht="12" customHeight="1">
      <c r="A183" s="100" t="s">
        <v>220</v>
      </c>
      <c r="B183" s="100"/>
      <c r="C183" s="20">
        <f t="shared" si="5"/>
        <v>63491502</v>
      </c>
      <c r="D183" s="20">
        <v>46151282</v>
      </c>
      <c r="E183" s="20">
        <v>17340220</v>
      </c>
    </row>
    <row r="184" spans="1:5" s="70" customFormat="1" ht="12" customHeight="1">
      <c r="A184" s="105" t="s">
        <v>221</v>
      </c>
      <c r="B184" s="105"/>
      <c r="C184" s="26">
        <f>SUM(D184:E184)</f>
        <v>210460095</v>
      </c>
      <c r="D184" s="26">
        <v>164898113</v>
      </c>
      <c r="E184" s="26">
        <v>45561982</v>
      </c>
    </row>
    <row r="185" spans="1:5" s="70" customFormat="1" ht="12" customHeight="1">
      <c r="A185" s="23"/>
      <c r="B185" s="23"/>
      <c r="C185" s="23"/>
      <c r="D185" s="23"/>
      <c r="E185" s="23"/>
    </row>
    <row r="186" spans="1:5" s="70" customFormat="1" ht="12" customHeight="1">
      <c r="A186" s="93" t="s">
        <v>223</v>
      </c>
      <c r="B186" s="93"/>
      <c r="C186" s="18">
        <f>SUM(C187:C194)</f>
        <v>70157103619</v>
      </c>
      <c r="D186" s="18">
        <f>SUM(D187:D194)</f>
        <v>49767131400</v>
      </c>
      <c r="E186" s="18">
        <f>SUM(E187:E194)</f>
        <v>20389972219</v>
      </c>
    </row>
    <row r="187" spans="1:5" s="70" customFormat="1" ht="12" customHeight="1">
      <c r="A187" s="100" t="s">
        <v>224</v>
      </c>
      <c r="B187" s="100"/>
      <c r="C187" s="20">
        <f>SUM(C56:C66)</f>
        <v>9095589559</v>
      </c>
      <c r="D187" s="20">
        <f>SUM(D56:D66)</f>
        <v>6759593970</v>
      </c>
      <c r="E187" s="20">
        <f>SUM(E56:E66)</f>
        <v>2335995589</v>
      </c>
    </row>
    <row r="188" spans="1:5" s="70" customFormat="1" ht="12" customHeight="1">
      <c r="A188" s="100" t="s">
        <v>225</v>
      </c>
      <c r="B188" s="100"/>
      <c r="C188" s="20">
        <f>SUM(C69:C120)</f>
        <v>32242225944</v>
      </c>
      <c r="D188" s="20">
        <f>SUM(D69:D120)</f>
        <v>23077195457</v>
      </c>
      <c r="E188" s="20">
        <f>SUM(E69:E120)</f>
        <v>9165030487</v>
      </c>
    </row>
    <row r="189" spans="1:5" s="70" customFormat="1" ht="12" customHeight="1">
      <c r="A189" s="100" t="s">
        <v>226</v>
      </c>
      <c r="B189" s="100"/>
      <c r="C189" s="20">
        <f>SUM(C123:C145)</f>
        <v>14796370939</v>
      </c>
      <c r="D189" s="20">
        <f>SUM(D123:D145)</f>
        <v>9809649085</v>
      </c>
      <c r="E189" s="20">
        <f>SUM(E123:E145)</f>
        <v>4986721854</v>
      </c>
    </row>
    <row r="190" spans="1:5" s="70" customFormat="1" ht="12" customHeight="1">
      <c r="A190" s="100" t="s">
        <v>227</v>
      </c>
      <c r="B190" s="100"/>
      <c r="C190" s="20">
        <f>SUM(C148:C155)</f>
        <v>943213563</v>
      </c>
      <c r="D190" s="20">
        <f>SUM(D148:D155)</f>
        <v>710510813</v>
      </c>
      <c r="E190" s="20">
        <f>SUM(E148:E155)</f>
        <v>232702750</v>
      </c>
    </row>
    <row r="191" spans="1:5" s="70" customFormat="1" ht="12" customHeight="1">
      <c r="A191" s="100" t="s">
        <v>228</v>
      </c>
      <c r="B191" s="100"/>
      <c r="C191" s="20">
        <f>SUM(C158:C163)</f>
        <v>9354406590</v>
      </c>
      <c r="D191" s="20">
        <f>SUM(D158:D163)</f>
        <v>6679674103</v>
      </c>
      <c r="E191" s="20">
        <f>SUM(E158:E163)</f>
        <v>2674732487</v>
      </c>
    </row>
    <row r="192" spans="1:5" s="70" customFormat="1" ht="12" customHeight="1">
      <c r="A192" s="100" t="s">
        <v>229</v>
      </c>
      <c r="B192" s="100"/>
      <c r="C192" s="20">
        <f>SUM(C166:C167)</f>
        <v>1376745316</v>
      </c>
      <c r="D192" s="20">
        <f>SUM(D166:D167)</f>
        <v>941714649</v>
      </c>
      <c r="E192" s="20">
        <f>SUM(E166:E167)</f>
        <v>435030667</v>
      </c>
    </row>
    <row r="193" spans="1:5" s="70" customFormat="1" ht="12" customHeight="1">
      <c r="A193" s="100" t="s">
        <v>230</v>
      </c>
      <c r="B193" s="100"/>
      <c r="C193" s="20">
        <f>SUM(C170:C172)</f>
        <v>900453202</v>
      </c>
      <c r="D193" s="20">
        <f>SUM(D170:D172)</f>
        <v>663337698</v>
      </c>
      <c r="E193" s="20">
        <f>SUM(E170:E172)</f>
        <v>237115504</v>
      </c>
    </row>
    <row r="194" spans="1:5" s="70" customFormat="1" ht="12" customHeight="1">
      <c r="A194" s="101" t="s">
        <v>231</v>
      </c>
      <c r="B194" s="101"/>
      <c r="C194" s="26">
        <f>SUM(C175:C184)</f>
        <v>1448098506</v>
      </c>
      <c r="D194" s="26">
        <f>SUM(D175:D184)</f>
        <v>1125455625</v>
      </c>
      <c r="E194" s="26">
        <f>SUM(E175:E184)</f>
        <v>322642881</v>
      </c>
    </row>
    <row r="195" spans="1:5" s="70" customFormat="1" ht="12" customHeight="1">
      <c r="A195" s="25"/>
      <c r="B195" s="25"/>
      <c r="C195" s="36"/>
      <c r="D195" s="36"/>
      <c r="E195" s="36"/>
    </row>
    <row r="196" spans="1:5" s="70" customFormat="1" ht="12" customHeight="1">
      <c r="A196" s="93" t="s">
        <v>307</v>
      </c>
      <c r="B196" s="93"/>
      <c r="C196" s="18">
        <f>+C197+C198+C199+C200+C201</f>
        <v>64912617071</v>
      </c>
      <c r="D196" s="18">
        <f>+D197+D198+D199+D200+D201</f>
        <v>45973022978</v>
      </c>
      <c r="E196" s="18">
        <f>+E197+E198+E199+E200+E201</f>
        <v>18957398747</v>
      </c>
    </row>
    <row r="197" spans="1:5" s="70" customFormat="1" ht="12" customHeight="1">
      <c r="A197" s="100" t="s">
        <v>308</v>
      </c>
      <c r="B197" s="100"/>
      <c r="C197" s="20">
        <f>+D158+C159+C162+C163</f>
        <v>8561461603</v>
      </c>
      <c r="D197" s="20">
        <f>+D158+D159+D162+D163</f>
        <v>6312526517</v>
      </c>
      <c r="E197" s="20">
        <f>+E158+E159+E162+E163</f>
        <v>2506009778</v>
      </c>
    </row>
    <row r="198" spans="1:5" s="70" customFormat="1" ht="12" customHeight="1">
      <c r="A198" s="100" t="s">
        <v>309</v>
      </c>
      <c r="B198" s="100"/>
      <c r="C198" s="22">
        <f>+C56+C57+C78+C58+C59+C60+C61+C62+C63+C64+C65+C66</f>
        <v>9226050540</v>
      </c>
      <c r="D198" s="22">
        <f>+D56+D57+D78+D58+D59+D60+D61+D62+D63+D64+D65+D66</f>
        <v>6857068406</v>
      </c>
      <c r="E198" s="22">
        <f>+E56+E57+E78+E58+E59+E60+E61+E62+E63+E64+E65+E66</f>
        <v>2368982134</v>
      </c>
    </row>
    <row r="199" spans="1:5" s="70" customFormat="1" ht="12" customHeight="1">
      <c r="A199" s="100" t="s">
        <v>310</v>
      </c>
      <c r="B199" s="100"/>
      <c r="C199" s="20">
        <f>+C123+C148+C125+C127+C128+C132+C134+C135+C155+C136+C137+C138+C140+C141+C143+C144</f>
        <v>12307363255</v>
      </c>
      <c r="D199" s="20">
        <f>+D123+D148+D125+D127+D128+D132+D134+D135+D155+D136+D137+D138+D139+D141+D143+D144</f>
        <v>7920039094</v>
      </c>
      <c r="E199" s="20">
        <f>+E123+E148+E125+E127+E128+E132+E134+E135+E155+E136+E137+E138+E139+E141+E143+E144</f>
        <v>4148054123</v>
      </c>
    </row>
    <row r="200" spans="1:5" s="70" customFormat="1" ht="12" customHeight="1">
      <c r="A200" s="100" t="s">
        <v>311</v>
      </c>
      <c r="B200" s="100"/>
      <c r="C200" s="20">
        <f>+C69+C70+C71+C72+C73+C74+C75+C76+C77+C79+C80+C81+C82+C83+C84+C85+C86+C87+C88+C89+C90+C91+C92+C93+C94+C95+C96+C97+C98+C99+C100+C101+C102+C103+C104+C105+C106+C107+C108+C109+C110+C111+C112+C113+C114+C115+C116+C117+C118+C119+C120</f>
        <v>32111764963</v>
      </c>
      <c r="D200" s="20">
        <f>+D69+D70+D71+D72+D73+D74+D75+D76+D77+D79+D80+D81+D82+D83+D84+D85+D86+D87+D88+D89+D90+D91+D92+D93+D94+D95+D96+D97+D98+D99+D100+D101+D102+D103+D104+D105+D106+D107+D108+D109+D110+D111+D112+D113+D114+D115+D116+D117+D118+D119+D120</f>
        <v>22979721021</v>
      </c>
      <c r="E200" s="20">
        <f>+E69+E70+E71+E72+E73+E74+E75+E76+E77+E79+E80+E81+E82+E83+E84+E85+E86+E87+E88+E89+E90+E91+E92+E93+E94+E95+E96+E97+E98+E99+E100+E101+E102+E103+E104+E105+E106+E107+E108+E109+E110+E111+E112+E113+E114+E115+E116+E117+E118+E119+E120</f>
        <v>9132043942</v>
      </c>
    </row>
    <row r="201" spans="1:5" s="70" customFormat="1" ht="12" customHeight="1">
      <c r="A201" s="74" t="s">
        <v>312</v>
      </c>
      <c r="B201" s="74"/>
      <c r="C201" s="26">
        <f>+C160+C129+C131+C161+C133+C145</f>
        <v>2705976710</v>
      </c>
      <c r="D201" s="26">
        <f>+D160+D129+D131+D161+D133+D145</f>
        <v>1903667940</v>
      </c>
      <c r="E201" s="26">
        <f>+E160+E129+E131+E161+E133+E145</f>
        <v>802308770</v>
      </c>
    </row>
    <row r="202" spans="1:5" s="70" customFormat="1" ht="12" customHeight="1">
      <c r="A202" s="29"/>
      <c r="B202" s="29"/>
      <c r="C202" s="30"/>
      <c r="D202" s="30"/>
      <c r="E202" s="30"/>
    </row>
    <row r="203" spans="1:5" s="70" customFormat="1" ht="12" customHeight="1">
      <c r="A203" s="64" t="s">
        <v>313</v>
      </c>
      <c r="B203" s="64"/>
      <c r="C203" s="35">
        <f>+C186-C196</f>
        <v>5244486548</v>
      </c>
      <c r="D203" s="35">
        <f>+D186-D196</f>
        <v>3794108422</v>
      </c>
      <c r="E203" s="35">
        <f>+E186-E196</f>
        <v>1432573472</v>
      </c>
    </row>
    <row r="204" s="79" customFormat="1" ht="12" customHeight="1"/>
    <row r="205" spans="1:5" s="80" customFormat="1" ht="12" customHeight="1">
      <c r="A205" s="108" t="s">
        <v>321</v>
      </c>
      <c r="B205" s="108"/>
      <c r="C205" s="108"/>
      <c r="D205" s="44"/>
      <c r="E205" s="44"/>
    </row>
    <row r="206" spans="1:256" s="34" customFormat="1" ht="11.25">
      <c r="A206" s="87" t="s">
        <v>280</v>
      </c>
      <c r="B206" s="87"/>
      <c r="C206" s="87"/>
      <c r="D206" s="87"/>
      <c r="E206" s="87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  <c r="IS206" s="51"/>
      <c r="IT206" s="51"/>
      <c r="IU206" s="51"/>
      <c r="IV206" s="51"/>
    </row>
    <row r="207" spans="1:5" s="50" customFormat="1" ht="12" customHeight="1">
      <c r="A207" s="52" t="s">
        <v>317</v>
      </c>
      <c r="B207" s="72"/>
      <c r="C207" s="72"/>
      <c r="D207" s="72"/>
      <c r="E207" s="72"/>
    </row>
    <row r="208" spans="1:256" s="19" customFormat="1" ht="12" customHeight="1">
      <c r="A208" s="90"/>
      <c r="B208" s="90"/>
      <c r="C208" s="90"/>
      <c r="D208" s="90"/>
      <c r="E208" s="90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1:256" s="19" customFormat="1" ht="12" customHeight="1">
      <c r="A209" s="91" t="s">
        <v>234</v>
      </c>
      <c r="B209" s="91"/>
      <c r="C209" s="91"/>
      <c r="D209" s="91"/>
      <c r="E209" s="9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  <c r="IM209" s="51"/>
      <c r="IN209" s="51"/>
      <c r="IO209" s="51"/>
      <c r="IP209" s="51"/>
      <c r="IQ209" s="51"/>
      <c r="IR209" s="51"/>
      <c r="IS209" s="51"/>
      <c r="IT209" s="51"/>
      <c r="IU209" s="51"/>
      <c r="IV209" s="51"/>
    </row>
    <row r="210" spans="1:256" s="1" customFormat="1" ht="12" customHeight="1">
      <c r="A210" s="90"/>
      <c r="B210" s="90"/>
      <c r="C210" s="90"/>
      <c r="D210" s="90"/>
      <c r="E210" s="90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s="1" customFormat="1" ht="12" customHeight="1">
      <c r="A211" s="84" t="s">
        <v>327</v>
      </c>
      <c r="B211" s="84"/>
      <c r="C211" s="84"/>
      <c r="D211" s="84"/>
      <c r="E211" s="84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" customFormat="1" ht="12" customHeight="1">
      <c r="A212" s="85" t="s">
        <v>278</v>
      </c>
      <c r="B212" s="85"/>
      <c r="C212" s="85"/>
      <c r="D212" s="85"/>
      <c r="E212" s="85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5" ht="12" customHeight="1">
      <c r="A213" s="44"/>
      <c r="B213" s="44"/>
      <c r="C213" s="44"/>
      <c r="D213" s="44"/>
      <c r="E213" s="44"/>
    </row>
  </sheetData>
  <sheetProtection/>
  <mergeCells count="174">
    <mergeCell ref="A206:E206"/>
    <mergeCell ref="A208:E208"/>
    <mergeCell ref="A209:E209"/>
    <mergeCell ref="A210:E210"/>
    <mergeCell ref="A211:E211"/>
    <mergeCell ref="A212:E212"/>
    <mergeCell ref="A196:B196"/>
    <mergeCell ref="A197:B197"/>
    <mergeCell ref="A198:B198"/>
    <mergeCell ref="A199:B199"/>
    <mergeCell ref="A200:B200"/>
    <mergeCell ref="A205:C205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69:B169"/>
    <mergeCell ref="A170:B170"/>
    <mergeCell ref="A171:B171"/>
    <mergeCell ref="A172:B172"/>
    <mergeCell ref="A174:B174"/>
    <mergeCell ref="A175:B175"/>
    <mergeCell ref="A161:B161"/>
    <mergeCell ref="A162:B162"/>
    <mergeCell ref="A163:B163"/>
    <mergeCell ref="A165:B165"/>
    <mergeCell ref="A166:B166"/>
    <mergeCell ref="A167:B167"/>
    <mergeCell ref="A154:B154"/>
    <mergeCell ref="A155:B155"/>
    <mergeCell ref="A157:B157"/>
    <mergeCell ref="A158:B158"/>
    <mergeCell ref="A159:B159"/>
    <mergeCell ref="A160:B160"/>
    <mergeCell ref="A148:B148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7:B147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C7"/>
    <mergeCell ref="A8:B8"/>
    <mergeCell ref="A10:B10"/>
    <mergeCell ref="A11:B11"/>
    <mergeCell ref="A15:B15"/>
    <mergeCell ref="A19:B19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5" width="14.7109375" style="82" customWidth="1"/>
    <col min="6" max="16384" width="9.140625" style="8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324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66" customFormat="1" ht="12" customHeight="1">
      <c r="A5" s="98"/>
      <c r="B5" s="98"/>
      <c r="C5" s="7" t="s">
        <v>1</v>
      </c>
      <c r="D5" s="7" t="s">
        <v>2</v>
      </c>
      <c r="E5" s="8" t="s">
        <v>3</v>
      </c>
    </row>
    <row r="6" spans="1:5" s="66" customFormat="1" ht="12" customHeight="1">
      <c r="A6" s="99"/>
      <c r="B6" s="99"/>
      <c r="C6" s="75"/>
      <c r="D6" s="75"/>
      <c r="E6" s="75"/>
    </row>
    <row r="7" spans="1:5" s="76" customFormat="1" ht="12" customHeight="1">
      <c r="A7" s="86"/>
      <c r="B7" s="86"/>
      <c r="C7" s="86"/>
      <c r="D7" s="73"/>
      <c r="E7" s="73"/>
    </row>
    <row r="8" spans="1:5" s="77" customFormat="1" ht="12" customHeight="1">
      <c r="A8" s="92" t="s">
        <v>4</v>
      </c>
      <c r="B8" s="92"/>
      <c r="C8" s="14">
        <f>C10+C21+C36+C40+C50</f>
        <v>69180671733</v>
      </c>
      <c r="D8" s="14">
        <f>D10+D21+D36+D40+D50</f>
        <v>48767590018</v>
      </c>
      <c r="E8" s="14">
        <f>E10+E21+E36+E40+E50</f>
        <v>20413081715</v>
      </c>
    </row>
    <row r="9" spans="1:5" s="77" customFormat="1" ht="12" customHeight="1">
      <c r="A9" s="15"/>
      <c r="B9" s="15"/>
      <c r="C9" s="16"/>
      <c r="D9" s="16"/>
      <c r="E9" s="16"/>
    </row>
    <row r="10" spans="1:5" s="78" customFormat="1" ht="12" customHeight="1">
      <c r="A10" s="93" t="s">
        <v>5</v>
      </c>
      <c r="B10" s="93"/>
      <c r="C10" s="18">
        <f>C11+C15+C19</f>
        <v>3707219762</v>
      </c>
      <c r="D10" s="18">
        <f>D11+D15+D19</f>
        <v>2710831180</v>
      </c>
      <c r="E10" s="18">
        <f>E11+E15+E19</f>
        <v>996388582</v>
      </c>
    </row>
    <row r="11" spans="1:5" s="70" customFormat="1" ht="12" customHeight="1">
      <c r="A11" s="100" t="s">
        <v>6</v>
      </c>
      <c r="B11" s="100"/>
      <c r="C11" s="20">
        <f>C12+C13+C14</f>
        <v>1445579319</v>
      </c>
      <c r="D11" s="20">
        <f>D12+D13+D14</f>
        <v>1122575650</v>
      </c>
      <c r="E11" s="20">
        <f>E12+E13+E14</f>
        <v>323003669</v>
      </c>
    </row>
    <row r="12" spans="1:5" s="70" customFormat="1" ht="12" customHeight="1">
      <c r="A12" s="21"/>
      <c r="B12" s="22" t="s">
        <v>7</v>
      </c>
      <c r="C12" s="20">
        <f>C175+C176+C178+C183+C184</f>
        <v>575856637</v>
      </c>
      <c r="D12" s="20">
        <f>D175+D176+D178+D183+D184</f>
        <v>447381651</v>
      </c>
      <c r="E12" s="20">
        <f>E175+E176+E178+E183+E184</f>
        <v>128474986</v>
      </c>
    </row>
    <row r="13" spans="1:5" s="70" customFormat="1" ht="12" customHeight="1">
      <c r="A13" s="21"/>
      <c r="B13" s="22" t="s">
        <v>8</v>
      </c>
      <c r="C13" s="20">
        <f>+C179</f>
        <v>495140208</v>
      </c>
      <c r="D13" s="20">
        <f>+D179</f>
        <v>396725728</v>
      </c>
      <c r="E13" s="20">
        <f>+E179</f>
        <v>98414480</v>
      </c>
    </row>
    <row r="14" spans="1:5" s="70" customFormat="1" ht="12" customHeight="1">
      <c r="A14" s="21"/>
      <c r="B14" s="23" t="s">
        <v>9</v>
      </c>
      <c r="C14" s="20">
        <f>C177+C180+C181+C182</f>
        <v>374582474</v>
      </c>
      <c r="D14" s="20">
        <f>D177+D180+D181+D182</f>
        <v>278468271</v>
      </c>
      <c r="E14" s="20">
        <f>E177+E180+E181+E182</f>
        <v>96114203</v>
      </c>
    </row>
    <row r="15" spans="1:5" s="70" customFormat="1" ht="12" customHeight="1">
      <c r="A15" s="100" t="s">
        <v>10</v>
      </c>
      <c r="B15" s="100"/>
      <c r="C15" s="20">
        <f>C16+C17+C18</f>
        <v>895526986</v>
      </c>
      <c r="D15" s="20">
        <f>D16+D17+D18</f>
        <v>657782279</v>
      </c>
      <c r="E15" s="20">
        <f>E16+E17+E18</f>
        <v>237744707</v>
      </c>
    </row>
    <row r="16" spans="1:5" s="70" customFormat="1" ht="12" customHeight="1">
      <c r="A16" s="21"/>
      <c r="B16" s="22" t="s">
        <v>11</v>
      </c>
      <c r="C16" s="20">
        <f>+C171</f>
        <v>297900134</v>
      </c>
      <c r="D16" s="20">
        <f>+D171</f>
        <v>221373007</v>
      </c>
      <c r="E16" s="20">
        <f>+E171</f>
        <v>76527127</v>
      </c>
    </row>
    <row r="17" spans="1:5" s="70" customFormat="1" ht="12" customHeight="1">
      <c r="A17" s="21"/>
      <c r="B17" s="22" t="s">
        <v>12</v>
      </c>
      <c r="C17" s="20">
        <f>+C170</f>
        <v>296484480</v>
      </c>
      <c r="D17" s="20">
        <f>+D170</f>
        <v>222063853</v>
      </c>
      <c r="E17" s="20">
        <f>+E170</f>
        <v>74420627</v>
      </c>
    </row>
    <row r="18" spans="1:5" s="70" customFormat="1" ht="12" customHeight="1">
      <c r="A18" s="24"/>
      <c r="B18" s="22" t="s">
        <v>13</v>
      </c>
      <c r="C18" s="20">
        <f>C172</f>
        <v>301142372</v>
      </c>
      <c r="D18" s="20">
        <f>D172</f>
        <v>214345419</v>
      </c>
      <c r="E18" s="20">
        <f>E172</f>
        <v>86796953</v>
      </c>
    </row>
    <row r="19" spans="1:5" s="70" customFormat="1" ht="12" customHeight="1">
      <c r="A19" s="101" t="s">
        <v>14</v>
      </c>
      <c r="B19" s="101"/>
      <c r="C19" s="26">
        <f>C166+C167</f>
        <v>1366113457</v>
      </c>
      <c r="D19" s="26">
        <f>D166+D167</f>
        <v>930473251</v>
      </c>
      <c r="E19" s="26">
        <f>E166+E167</f>
        <v>435640206</v>
      </c>
    </row>
    <row r="20" spans="1:5" s="70" customFormat="1" ht="12" customHeight="1">
      <c r="A20" s="24"/>
      <c r="B20" s="24"/>
      <c r="C20" s="24"/>
      <c r="D20" s="24"/>
      <c r="E20" s="24"/>
    </row>
    <row r="21" spans="1:5" s="78" customFormat="1" ht="12" customHeight="1">
      <c r="A21" s="93" t="s">
        <v>290</v>
      </c>
      <c r="B21" s="93"/>
      <c r="C21" s="18">
        <f>C22+C23+C24+C27+C30+C31</f>
        <v>15401430738</v>
      </c>
      <c r="D21" s="18">
        <f>D22+D23+D24+D27+D30+D31</f>
        <v>10174226694</v>
      </c>
      <c r="E21" s="18">
        <f>E22+E23+E24+E27+E30+E31</f>
        <v>5227204044</v>
      </c>
    </row>
    <row r="22" spans="1:5" s="70" customFormat="1" ht="12" customHeight="1">
      <c r="A22" s="100" t="s">
        <v>16</v>
      </c>
      <c r="B22" s="100"/>
      <c r="C22" s="20">
        <f>C123+C125+C126+C134+C135+C137+C138+C140+C141</f>
        <v>10188846450</v>
      </c>
      <c r="D22" s="20">
        <f>D123+D125+D126+D134+D135+D137+D138+D140+D141</f>
        <v>6536393158</v>
      </c>
      <c r="E22" s="20">
        <f>E123+E125+E126+E134+E135+E137+E138+E140+E141</f>
        <v>3652453292</v>
      </c>
    </row>
    <row r="23" spans="1:5" s="70" customFormat="1" ht="12" customHeight="1">
      <c r="A23" s="100" t="s">
        <v>17</v>
      </c>
      <c r="B23" s="100"/>
      <c r="C23" s="20">
        <f>C131</f>
        <v>1393782507</v>
      </c>
      <c r="D23" s="20">
        <f>D131</f>
        <v>976673886</v>
      </c>
      <c r="E23" s="20">
        <f>E131</f>
        <v>417108621</v>
      </c>
    </row>
    <row r="24" spans="1:5" s="70" customFormat="1" ht="12" customHeight="1">
      <c r="A24" s="100" t="s">
        <v>18</v>
      </c>
      <c r="B24" s="100"/>
      <c r="C24" s="20">
        <f>C25+C26</f>
        <v>2143714780</v>
      </c>
      <c r="D24" s="20">
        <f>D25+D26</f>
        <v>1444306846</v>
      </c>
      <c r="E24" s="20">
        <f>E25+E26</f>
        <v>699407934</v>
      </c>
    </row>
    <row r="25" spans="1:5" s="70" customFormat="1" ht="12" customHeight="1">
      <c r="A25" s="27"/>
      <c r="B25" s="22" t="s">
        <v>19</v>
      </c>
      <c r="C25" s="20">
        <f>C124+C128+C130+C136+C142+C145</f>
        <v>170394809</v>
      </c>
      <c r="D25" s="20">
        <f>D124+D128+D130+D136+D142+D145</f>
        <v>137506956</v>
      </c>
      <c r="E25" s="20">
        <f>E124+E128+E130+E136+E142+E145</f>
        <v>32887853</v>
      </c>
    </row>
    <row r="26" spans="1:5" s="70" customFormat="1" ht="12" customHeight="1">
      <c r="A26" s="24"/>
      <c r="B26" s="22" t="s">
        <v>20</v>
      </c>
      <c r="C26" s="20">
        <f>C129+C132+C133+C143</f>
        <v>1973319971</v>
      </c>
      <c r="D26" s="20">
        <f>D129+D132+D133+D143</f>
        <v>1306799890</v>
      </c>
      <c r="E26" s="20">
        <f>E129+E132+E133+E143</f>
        <v>666520081</v>
      </c>
    </row>
    <row r="27" spans="1:5" s="70" customFormat="1" ht="12" customHeight="1">
      <c r="A27" s="100" t="s">
        <v>21</v>
      </c>
      <c r="B27" s="100"/>
      <c r="C27" s="20">
        <f>C28+C29</f>
        <v>631272349</v>
      </c>
      <c r="D27" s="20">
        <f>D28+D29</f>
        <v>431196923</v>
      </c>
      <c r="E27" s="20">
        <f>E28+E29</f>
        <v>200075426</v>
      </c>
    </row>
    <row r="28" spans="1:5" s="70" customFormat="1" ht="12" customHeight="1">
      <c r="A28" s="27"/>
      <c r="B28" s="22" t="s">
        <v>22</v>
      </c>
      <c r="C28" s="20">
        <f>+C127</f>
        <v>201836557</v>
      </c>
      <c r="D28" s="20">
        <f>+D127</f>
        <v>167068586</v>
      </c>
      <c r="E28" s="20">
        <f>+E127</f>
        <v>34767971</v>
      </c>
    </row>
    <row r="29" spans="1:5" s="70" customFormat="1" ht="12" customHeight="1">
      <c r="A29" s="24"/>
      <c r="B29" s="22" t="s">
        <v>23</v>
      </c>
      <c r="C29" s="20">
        <f>C144</f>
        <v>429435792</v>
      </c>
      <c r="D29" s="20">
        <f>D144</f>
        <v>264128337</v>
      </c>
      <c r="E29" s="20">
        <f>E144</f>
        <v>165307455</v>
      </c>
    </row>
    <row r="30" spans="1:5" s="70" customFormat="1" ht="12" customHeight="1">
      <c r="A30" s="100" t="s">
        <v>24</v>
      </c>
      <c r="B30" s="100"/>
      <c r="C30" s="20">
        <f>C139</f>
        <v>123856933</v>
      </c>
      <c r="D30" s="20">
        <f>D139</f>
        <v>96756214</v>
      </c>
      <c r="E30" s="20">
        <f>E139</f>
        <v>27100719</v>
      </c>
    </row>
    <row r="31" spans="1:5" s="70" customFormat="1" ht="12" customHeight="1">
      <c r="A31" s="100" t="s">
        <v>291</v>
      </c>
      <c r="B31" s="100"/>
      <c r="C31" s="20">
        <f>C32+C33+C34</f>
        <v>919957719</v>
      </c>
      <c r="D31" s="20">
        <f>D32+D33+D34</f>
        <v>688899667</v>
      </c>
      <c r="E31" s="20">
        <f>E32+E33+E34</f>
        <v>231058052</v>
      </c>
    </row>
    <row r="32" spans="1:5" s="70" customFormat="1" ht="12" customHeight="1">
      <c r="A32" s="27"/>
      <c r="B32" s="22" t="s">
        <v>26</v>
      </c>
      <c r="C32" s="20">
        <f>C153</f>
        <v>89175754</v>
      </c>
      <c r="D32" s="20">
        <f>D153</f>
        <v>71224546</v>
      </c>
      <c r="E32" s="20">
        <f>E153</f>
        <v>17951208</v>
      </c>
    </row>
    <row r="33" spans="1:5" s="70" customFormat="1" ht="12" customHeight="1">
      <c r="A33" s="21"/>
      <c r="B33" s="22" t="s">
        <v>27</v>
      </c>
      <c r="C33" s="20">
        <f>C149+C150+C151+C154</f>
        <v>62400321</v>
      </c>
      <c r="D33" s="20">
        <f>D149+D150+D151+D154</f>
        <v>51610184</v>
      </c>
      <c r="E33" s="20">
        <f>E149+E150+E151+E154</f>
        <v>10790137</v>
      </c>
    </row>
    <row r="34" spans="1:5" s="70" customFormat="1" ht="12" customHeight="1">
      <c r="A34" s="21"/>
      <c r="B34" s="28" t="s">
        <v>292</v>
      </c>
      <c r="C34" s="26">
        <f>C148+C152+C155</f>
        <v>768381644</v>
      </c>
      <c r="D34" s="26">
        <f>D148+D152+D155</f>
        <v>566064937</v>
      </c>
      <c r="E34" s="26">
        <f>E148+E152+E155</f>
        <v>202316707</v>
      </c>
    </row>
    <row r="35" spans="1:5" s="70" customFormat="1" ht="12" customHeight="1">
      <c r="A35" s="24"/>
      <c r="B35" s="24"/>
      <c r="C35" s="24"/>
      <c r="D35" s="24"/>
      <c r="E35" s="24"/>
    </row>
    <row r="36" spans="1:5" s="78" customFormat="1" ht="12" customHeight="1">
      <c r="A36" s="93" t="s">
        <v>29</v>
      </c>
      <c r="B36" s="93"/>
      <c r="C36" s="18">
        <f>C37+C38</f>
        <v>9199862921</v>
      </c>
      <c r="D36" s="18">
        <f>D37+D38</f>
        <v>6529132934</v>
      </c>
      <c r="E36" s="18">
        <f>E37+E38</f>
        <v>2670729987</v>
      </c>
    </row>
    <row r="37" spans="1:5" s="70" customFormat="1" ht="12" customHeight="1">
      <c r="A37" s="100" t="s">
        <v>30</v>
      </c>
      <c r="B37" s="100"/>
      <c r="C37" s="20">
        <f>C158+C159+C162</f>
        <v>8130710471</v>
      </c>
      <c r="D37" s="20">
        <f>D158+D159+D162</f>
        <v>5771178647</v>
      </c>
      <c r="E37" s="20">
        <f>E158+E159+E162</f>
        <v>2359531824</v>
      </c>
    </row>
    <row r="38" spans="1:5" s="70" customFormat="1" ht="12" customHeight="1">
      <c r="A38" s="101" t="s">
        <v>31</v>
      </c>
      <c r="B38" s="101"/>
      <c r="C38" s="26">
        <f>+C160+C163</f>
        <v>1069152450</v>
      </c>
      <c r="D38" s="26">
        <f>+D160+D163</f>
        <v>757954287</v>
      </c>
      <c r="E38" s="26">
        <f>+E160+E163</f>
        <v>311198163</v>
      </c>
    </row>
    <row r="39" spans="1:5" s="70" customFormat="1" ht="12" customHeight="1">
      <c r="A39" s="24"/>
      <c r="B39" s="24"/>
      <c r="C39" s="24"/>
      <c r="D39" s="24"/>
      <c r="E39" s="24"/>
    </row>
    <row r="40" spans="1:5" s="78" customFormat="1" ht="12" customHeight="1">
      <c r="A40" s="93" t="s">
        <v>32</v>
      </c>
      <c r="B40" s="93"/>
      <c r="C40" s="18">
        <f>C41+C42+C45</f>
        <v>30877439383</v>
      </c>
      <c r="D40" s="18">
        <f>D41+D42+D45</f>
        <v>21980417942</v>
      </c>
      <c r="E40" s="18">
        <f>E41+E42+E45</f>
        <v>8897021441</v>
      </c>
    </row>
    <row r="41" spans="1:5" s="70" customFormat="1" ht="12" customHeight="1">
      <c r="A41" s="100" t="s">
        <v>33</v>
      </c>
      <c r="B41" s="100"/>
      <c r="C41" s="20">
        <f>C80+C81+C84+C85+C87+C89+C91+C92+C96+C98+C103+C104+C108+C111+C114+C116+C119+C120</f>
        <v>22219973846</v>
      </c>
      <c r="D41" s="20">
        <f>D80+D81+D84+D85+D87+D89+D91+D92+D96+D98+D103+D104+D108+D111+D114+D116+D119+D120</f>
        <v>15734562104</v>
      </c>
      <c r="E41" s="20">
        <f>E80+E81+E84+E85+E87+E89+E91+E92+E96+E98+E103+E104+E108+E111+E114+E116+E119+E120</f>
        <v>6485411742</v>
      </c>
    </row>
    <row r="42" spans="1:5" s="70" customFormat="1" ht="12" customHeight="1">
      <c r="A42" s="102" t="s">
        <v>34</v>
      </c>
      <c r="B42" s="102"/>
      <c r="C42" s="20">
        <f>C43+C44</f>
        <v>4244471360</v>
      </c>
      <c r="D42" s="20">
        <f>D43+D44</f>
        <v>3130288102</v>
      </c>
      <c r="E42" s="20">
        <f>E43+E44</f>
        <v>1114183258</v>
      </c>
    </row>
    <row r="43" spans="1:5" s="70" customFormat="1" ht="12" customHeight="1">
      <c r="A43" s="28"/>
      <c r="B43" s="22" t="s">
        <v>35</v>
      </c>
      <c r="C43" s="20">
        <f>C74+C101+C90+C161+C94+C99+C117</f>
        <v>2838577031</v>
      </c>
      <c r="D43" s="20">
        <f>D74+D101+D90+D161+D94+D99+D117</f>
        <v>2128086167</v>
      </c>
      <c r="E43" s="20">
        <f>E74+E101+E90+E161+E94+E99+E117</f>
        <v>710490864</v>
      </c>
    </row>
    <row r="44" spans="1:5" s="70" customFormat="1" ht="12" customHeight="1">
      <c r="A44" s="28"/>
      <c r="B44" s="22" t="s">
        <v>36</v>
      </c>
      <c r="C44" s="20">
        <f>C82+C107+C109</f>
        <v>1405894329</v>
      </c>
      <c r="D44" s="20">
        <f>D82+D107+D109</f>
        <v>1002201935</v>
      </c>
      <c r="E44" s="20">
        <f>E82+E107+E109</f>
        <v>403692394</v>
      </c>
    </row>
    <row r="45" spans="1:5" s="70" customFormat="1" ht="12" customHeight="1">
      <c r="A45" s="100" t="s">
        <v>38</v>
      </c>
      <c r="B45" s="100"/>
      <c r="C45" s="20">
        <f>C46+C47+C48</f>
        <v>4412994177</v>
      </c>
      <c r="D45" s="20">
        <f>D46+D47+D48</f>
        <v>3115567736</v>
      </c>
      <c r="E45" s="20">
        <f>E46+E47+E48</f>
        <v>1297426441</v>
      </c>
    </row>
    <row r="46" spans="1:5" s="70" customFormat="1" ht="12" customHeight="1">
      <c r="A46" s="28"/>
      <c r="B46" s="22" t="s">
        <v>39</v>
      </c>
      <c r="C46" s="20">
        <f>+C70+C71+C79+C100</f>
        <v>442592973</v>
      </c>
      <c r="D46" s="20">
        <f>+D70+D71+D79+D100</f>
        <v>342847199</v>
      </c>
      <c r="E46" s="20">
        <f>+E70+E71+E79+E100</f>
        <v>99745774</v>
      </c>
    </row>
    <row r="47" spans="1:5" s="70" customFormat="1" ht="12" customHeight="1">
      <c r="A47" s="28"/>
      <c r="B47" s="22" t="s">
        <v>40</v>
      </c>
      <c r="C47" s="20">
        <f>C73+C75+C86+C88+C102+C106+C112+C115</f>
        <v>1017630426</v>
      </c>
      <c r="D47" s="20">
        <f>D73+D75+D86+D88+D102+D106+D112+D115</f>
        <v>777750165</v>
      </c>
      <c r="E47" s="20">
        <f>E73+E75+E86+E88+E102+E106+E112+E115</f>
        <v>239880261</v>
      </c>
    </row>
    <row r="48" spans="1:5" s="70" customFormat="1" ht="12" customHeight="1">
      <c r="A48" s="28"/>
      <c r="B48" s="28" t="s">
        <v>41</v>
      </c>
      <c r="C48" s="26">
        <f>C69+C76+C83+C93+C105+C110+C118</f>
        <v>2952770778</v>
      </c>
      <c r="D48" s="26">
        <f>D69+D76+D83+D93+D105+D110+D118</f>
        <v>1994970372</v>
      </c>
      <c r="E48" s="26">
        <f>E69+E76+E83+E93+E105+E110+E118</f>
        <v>957800406</v>
      </c>
    </row>
    <row r="49" spans="1:5" s="70" customFormat="1" ht="12" customHeight="1">
      <c r="A49" s="23"/>
      <c r="B49" s="23"/>
      <c r="C49" s="23"/>
      <c r="D49" s="23"/>
      <c r="E49" s="23"/>
    </row>
    <row r="50" spans="1:5" s="78" customFormat="1" ht="12" customHeight="1">
      <c r="A50" s="93" t="s">
        <v>42</v>
      </c>
      <c r="B50" s="93"/>
      <c r="C50" s="18">
        <f>C51+C52+C53</f>
        <v>9994718929</v>
      </c>
      <c r="D50" s="18">
        <f>D51+D52+D53</f>
        <v>7372981268</v>
      </c>
      <c r="E50" s="18">
        <f>E51+E52+E53</f>
        <v>2621737661</v>
      </c>
    </row>
    <row r="51" spans="1:5" s="70" customFormat="1" ht="12" customHeight="1">
      <c r="A51" s="100" t="s">
        <v>43</v>
      </c>
      <c r="B51" s="100"/>
      <c r="C51" s="20">
        <f>C56+C59+C62+C66</f>
        <v>3129569117</v>
      </c>
      <c r="D51" s="20">
        <f>D56+D59+D62+D66</f>
        <v>2309787588</v>
      </c>
      <c r="E51" s="20">
        <f>E56+E59+E62+E66</f>
        <v>819781529</v>
      </c>
    </row>
    <row r="52" spans="1:5" s="70" customFormat="1" ht="12" customHeight="1">
      <c r="A52" s="100" t="s">
        <v>44</v>
      </c>
      <c r="B52" s="100"/>
      <c r="C52" s="20">
        <f>C72+C77+C78+C60+C61+C95+C97+C63+C64+C113+C65</f>
        <v>6213375064</v>
      </c>
      <c r="D52" s="20">
        <f>D72+D77+D78+D60+D61+D95+D97+D63+D64+D113+D65</f>
        <v>4573986156</v>
      </c>
      <c r="E52" s="20">
        <f>E72+E77+E78+E60+E61+E95+E97+E63+E64+E113+E65</f>
        <v>1639388908</v>
      </c>
    </row>
    <row r="53" spans="1:5" s="70" customFormat="1" ht="12" customHeight="1">
      <c r="A53" s="101" t="s">
        <v>45</v>
      </c>
      <c r="B53" s="101"/>
      <c r="C53" s="26">
        <f>C58+C57</f>
        <v>651774748</v>
      </c>
      <c r="D53" s="26">
        <f>D58+D57</f>
        <v>489207524</v>
      </c>
      <c r="E53" s="26">
        <f>E58+E57</f>
        <v>162567224</v>
      </c>
    </row>
    <row r="54" spans="1:5" s="70" customFormat="1" ht="12" customHeight="1">
      <c r="A54" s="23"/>
      <c r="B54" s="29"/>
      <c r="C54" s="30"/>
      <c r="D54" s="30"/>
      <c r="E54" s="30"/>
    </row>
    <row r="55" spans="1:5" s="70" customFormat="1" ht="12" customHeight="1">
      <c r="A55" s="103" t="s">
        <v>46</v>
      </c>
      <c r="B55" s="103"/>
      <c r="C55" s="16">
        <f>SUM(C56:C66)</f>
        <v>9007118545</v>
      </c>
      <c r="D55" s="16">
        <f>SUM(D56:D66)</f>
        <v>6669659402</v>
      </c>
      <c r="E55" s="16">
        <f>SUM(E56:E66)</f>
        <v>2337459143</v>
      </c>
    </row>
    <row r="56" spans="1:5" s="70" customFormat="1" ht="12" customHeight="1">
      <c r="A56" s="100" t="s">
        <v>47</v>
      </c>
      <c r="B56" s="100"/>
      <c r="C56" s="20">
        <v>640636465</v>
      </c>
      <c r="D56" s="20">
        <v>441819133</v>
      </c>
      <c r="E56" s="20">
        <v>198817332</v>
      </c>
    </row>
    <row r="57" spans="1:5" s="70" customFormat="1" ht="12" customHeight="1">
      <c r="A57" s="100" t="s">
        <v>49</v>
      </c>
      <c r="B57" s="100"/>
      <c r="C57" s="20">
        <v>275228298</v>
      </c>
      <c r="D57" s="20">
        <v>207606655</v>
      </c>
      <c r="E57" s="20">
        <v>67621643</v>
      </c>
    </row>
    <row r="58" spans="1:5" s="70" customFormat="1" ht="12" customHeight="1">
      <c r="A58" s="100" t="s">
        <v>50</v>
      </c>
      <c r="B58" s="100"/>
      <c r="C58" s="20">
        <v>376546450</v>
      </c>
      <c r="D58" s="20">
        <v>281600869</v>
      </c>
      <c r="E58" s="20">
        <v>94945581</v>
      </c>
    </row>
    <row r="59" spans="1:5" s="70" customFormat="1" ht="12" customHeight="1">
      <c r="A59" s="100" t="s">
        <v>51</v>
      </c>
      <c r="B59" s="100"/>
      <c r="C59" s="20">
        <v>1349347420</v>
      </c>
      <c r="D59" s="20">
        <v>1033591891</v>
      </c>
      <c r="E59" s="20">
        <v>315755529</v>
      </c>
    </row>
    <row r="60" spans="1:5" s="70" customFormat="1" ht="12" customHeight="1">
      <c r="A60" s="100" t="s">
        <v>52</v>
      </c>
      <c r="B60" s="100"/>
      <c r="C60" s="20">
        <v>414250096</v>
      </c>
      <c r="D60" s="20">
        <v>313884048</v>
      </c>
      <c r="E60" s="20">
        <v>100366048</v>
      </c>
    </row>
    <row r="61" spans="1:5" s="70" customFormat="1" ht="12" customHeight="1">
      <c r="A61" s="100" t="s">
        <v>54</v>
      </c>
      <c r="B61" s="100"/>
      <c r="C61" s="20">
        <v>2909373473</v>
      </c>
      <c r="D61" s="20">
        <v>2215103374</v>
      </c>
      <c r="E61" s="20">
        <v>694270099</v>
      </c>
    </row>
    <row r="62" spans="1:5" s="70" customFormat="1" ht="12" customHeight="1">
      <c r="A62" s="100" t="s">
        <v>56</v>
      </c>
      <c r="B62" s="100"/>
      <c r="C62" s="20">
        <v>673763715</v>
      </c>
      <c r="D62" s="20">
        <v>491385960</v>
      </c>
      <c r="E62" s="20">
        <v>182377755</v>
      </c>
    </row>
    <row r="63" spans="1:5" s="70" customFormat="1" ht="12" customHeight="1">
      <c r="A63" s="100" t="s">
        <v>57</v>
      </c>
      <c r="B63" s="100"/>
      <c r="C63" s="20">
        <v>450834569</v>
      </c>
      <c r="D63" s="20">
        <v>306414409</v>
      </c>
      <c r="E63" s="20">
        <v>144420160</v>
      </c>
    </row>
    <row r="64" spans="1:5" s="70" customFormat="1" ht="12" customHeight="1">
      <c r="A64" s="100" t="s">
        <v>58</v>
      </c>
      <c r="B64" s="100"/>
      <c r="C64" s="20">
        <v>447838913</v>
      </c>
      <c r="D64" s="20">
        <v>316537520</v>
      </c>
      <c r="E64" s="20">
        <v>131301393</v>
      </c>
    </row>
    <row r="65" spans="1:5" s="70" customFormat="1" ht="12" customHeight="1">
      <c r="A65" s="100" t="s">
        <v>59</v>
      </c>
      <c r="B65" s="100"/>
      <c r="C65" s="20">
        <v>1003477629</v>
      </c>
      <c r="D65" s="20">
        <v>718724939</v>
      </c>
      <c r="E65" s="20">
        <v>284752690</v>
      </c>
    </row>
    <row r="66" spans="1:5" s="70" customFormat="1" ht="12" customHeight="1">
      <c r="A66" s="101" t="s">
        <v>60</v>
      </c>
      <c r="B66" s="101"/>
      <c r="C66" s="26">
        <v>465821517</v>
      </c>
      <c r="D66" s="26">
        <v>342990604</v>
      </c>
      <c r="E66" s="26">
        <v>122830913</v>
      </c>
    </row>
    <row r="67" spans="1:5" s="70" customFormat="1" ht="12" customHeight="1">
      <c r="A67" s="23"/>
      <c r="B67" s="23"/>
      <c r="C67" s="23"/>
      <c r="D67" s="23"/>
      <c r="E67" s="23"/>
    </row>
    <row r="68" spans="1:5" s="70" customFormat="1" ht="12" customHeight="1">
      <c r="A68" s="93" t="s">
        <v>61</v>
      </c>
      <c r="B68" s="93"/>
      <c r="C68" s="18">
        <f>SUM(C69:C120)</f>
        <v>31823482460</v>
      </c>
      <c r="D68" s="18">
        <f>SUM(D69:D120)</f>
        <v>22650277835</v>
      </c>
      <c r="E68" s="18">
        <f>SUM(E69:E120)</f>
        <v>9173204625</v>
      </c>
    </row>
    <row r="69" spans="1:5" s="70" customFormat="1" ht="12" customHeight="1">
      <c r="A69" s="100" t="s">
        <v>62</v>
      </c>
      <c r="B69" s="100"/>
      <c r="C69" s="20">
        <v>810030036</v>
      </c>
      <c r="D69" s="20">
        <v>550993632</v>
      </c>
      <c r="E69" s="20">
        <v>259036404</v>
      </c>
    </row>
    <row r="70" spans="1:5" s="70" customFormat="1" ht="12" customHeight="1">
      <c r="A70" s="100" t="s">
        <v>63</v>
      </c>
      <c r="B70" s="100"/>
      <c r="C70" s="20">
        <v>193417073</v>
      </c>
      <c r="D70" s="20">
        <v>154205104</v>
      </c>
      <c r="E70" s="20">
        <v>39211969</v>
      </c>
    </row>
    <row r="71" spans="1:5" s="70" customFormat="1" ht="12" customHeight="1">
      <c r="A71" s="100" t="s">
        <v>64</v>
      </c>
      <c r="B71" s="100"/>
      <c r="C71" s="20">
        <v>47929556</v>
      </c>
      <c r="D71" s="20">
        <v>35733765</v>
      </c>
      <c r="E71" s="20">
        <v>12195791</v>
      </c>
    </row>
    <row r="72" spans="1:5" s="70" customFormat="1" ht="12" customHeight="1">
      <c r="A72" s="100" t="s">
        <v>65</v>
      </c>
      <c r="B72" s="100"/>
      <c r="C72" s="20">
        <v>135637743</v>
      </c>
      <c r="D72" s="20">
        <v>106073599</v>
      </c>
      <c r="E72" s="20">
        <v>29564144</v>
      </c>
    </row>
    <row r="73" spans="1:5" s="70" customFormat="1" ht="12" customHeight="1">
      <c r="A73" s="100" t="s">
        <v>66</v>
      </c>
      <c r="B73" s="100"/>
      <c r="C73" s="20">
        <v>59783148</v>
      </c>
      <c r="D73" s="20">
        <v>47448191</v>
      </c>
      <c r="E73" s="20">
        <v>12334957</v>
      </c>
    </row>
    <row r="74" spans="1:5" s="70" customFormat="1" ht="12" customHeight="1">
      <c r="A74" s="100" t="s">
        <v>67</v>
      </c>
      <c r="B74" s="100"/>
      <c r="C74" s="20">
        <v>336649514</v>
      </c>
      <c r="D74" s="20">
        <v>238939680</v>
      </c>
      <c r="E74" s="20">
        <v>97709834</v>
      </c>
    </row>
    <row r="75" spans="1:5" s="70" customFormat="1" ht="12" customHeight="1">
      <c r="A75" s="100" t="s">
        <v>68</v>
      </c>
      <c r="B75" s="100"/>
      <c r="C75" s="20">
        <v>86597716</v>
      </c>
      <c r="D75" s="20">
        <v>72462250</v>
      </c>
      <c r="E75" s="20">
        <v>14135466</v>
      </c>
    </row>
    <row r="76" spans="1:5" s="70" customFormat="1" ht="12" customHeight="1">
      <c r="A76" s="100" t="s">
        <v>69</v>
      </c>
      <c r="B76" s="100"/>
      <c r="C76" s="20">
        <v>722569955</v>
      </c>
      <c r="D76" s="20">
        <v>511333476</v>
      </c>
      <c r="E76" s="20">
        <v>211236479</v>
      </c>
    </row>
    <row r="77" spans="1:5" s="70" customFormat="1" ht="12" customHeight="1">
      <c r="A77" s="100" t="s">
        <v>71</v>
      </c>
      <c r="B77" s="100"/>
      <c r="C77" s="20">
        <v>222457345</v>
      </c>
      <c r="D77" s="20">
        <v>149888825</v>
      </c>
      <c r="E77" s="20">
        <v>72568520</v>
      </c>
    </row>
    <row r="78" spans="1:5" s="70" customFormat="1" ht="12" customHeight="1">
      <c r="A78" s="100" t="s">
        <v>73</v>
      </c>
      <c r="B78" s="100"/>
      <c r="C78" s="20">
        <v>129988271</v>
      </c>
      <c r="D78" s="20">
        <v>97022277</v>
      </c>
      <c r="E78" s="20">
        <v>32965994</v>
      </c>
    </row>
    <row r="79" spans="1:5" s="70" customFormat="1" ht="12" customHeight="1">
      <c r="A79" s="100" t="s">
        <v>74</v>
      </c>
      <c r="B79" s="100"/>
      <c r="C79" s="20">
        <v>168408876</v>
      </c>
      <c r="D79" s="20">
        <v>124221000</v>
      </c>
      <c r="E79" s="20">
        <v>44187876</v>
      </c>
    </row>
    <row r="80" spans="1:5" s="70" customFormat="1" ht="12" customHeight="1">
      <c r="A80" s="100" t="s">
        <v>75</v>
      </c>
      <c r="B80" s="100"/>
      <c r="C80" s="20">
        <v>265979057</v>
      </c>
      <c r="D80" s="20">
        <v>186294864</v>
      </c>
      <c r="E80" s="20">
        <v>79684193</v>
      </c>
    </row>
    <row r="81" spans="1:5" s="70" customFormat="1" ht="12" customHeight="1">
      <c r="A81" s="100" t="s">
        <v>78</v>
      </c>
      <c r="B81" s="100"/>
      <c r="C81" s="20">
        <v>339820032</v>
      </c>
      <c r="D81" s="20">
        <v>230521872</v>
      </c>
      <c r="E81" s="20">
        <v>109298160</v>
      </c>
    </row>
    <row r="82" spans="1:5" s="70" customFormat="1" ht="12" customHeight="1">
      <c r="A82" s="100" t="s">
        <v>79</v>
      </c>
      <c r="B82" s="100"/>
      <c r="C82" s="20">
        <v>889377098</v>
      </c>
      <c r="D82" s="20">
        <v>647286311</v>
      </c>
      <c r="E82" s="20">
        <v>242090787</v>
      </c>
    </row>
    <row r="83" spans="1:5" s="70" customFormat="1" ht="12" customHeight="1">
      <c r="A83" s="100" t="s">
        <v>82</v>
      </c>
      <c r="B83" s="100"/>
      <c r="C83" s="20">
        <v>741327222</v>
      </c>
      <c r="D83" s="20">
        <v>485129400</v>
      </c>
      <c r="E83" s="20">
        <v>256197822</v>
      </c>
    </row>
    <row r="84" spans="1:5" s="70" customFormat="1" ht="12" customHeight="1">
      <c r="A84" s="100" t="s">
        <v>85</v>
      </c>
      <c r="B84" s="100"/>
      <c r="C84" s="20">
        <v>1393741558</v>
      </c>
      <c r="D84" s="20">
        <v>899311896</v>
      </c>
      <c r="E84" s="20">
        <v>494429662</v>
      </c>
    </row>
    <row r="85" spans="1:5" s="70" customFormat="1" ht="12" customHeight="1">
      <c r="A85" s="100" t="s">
        <v>86</v>
      </c>
      <c r="B85" s="100"/>
      <c r="C85" s="20">
        <v>435778483</v>
      </c>
      <c r="D85" s="20">
        <v>280862904</v>
      </c>
      <c r="E85" s="20">
        <v>154915579</v>
      </c>
    </row>
    <row r="86" spans="1:5" s="70" customFormat="1" ht="12" customHeight="1">
      <c r="A86" s="100" t="s">
        <v>87</v>
      </c>
      <c r="B86" s="100"/>
      <c r="C86" s="20">
        <v>160114073</v>
      </c>
      <c r="D86" s="20">
        <v>127581500</v>
      </c>
      <c r="E86" s="20">
        <v>32532573</v>
      </c>
    </row>
    <row r="87" spans="1:5" s="70" customFormat="1" ht="12" customHeight="1">
      <c r="A87" s="100" t="s">
        <v>88</v>
      </c>
      <c r="B87" s="100"/>
      <c r="C87" s="20">
        <v>273737495</v>
      </c>
      <c r="D87" s="20">
        <v>175115808</v>
      </c>
      <c r="E87" s="20">
        <v>98621687</v>
      </c>
    </row>
    <row r="88" spans="1:5" s="70" customFormat="1" ht="12" customHeight="1">
      <c r="A88" s="100" t="s">
        <v>89</v>
      </c>
      <c r="B88" s="100"/>
      <c r="C88" s="20">
        <v>75155616</v>
      </c>
      <c r="D88" s="20">
        <v>60402050</v>
      </c>
      <c r="E88" s="20">
        <v>14753566</v>
      </c>
    </row>
    <row r="89" spans="1:5" s="70" customFormat="1" ht="12" customHeight="1">
      <c r="A89" s="100" t="s">
        <v>90</v>
      </c>
      <c r="B89" s="100"/>
      <c r="C89" s="20">
        <v>181744799</v>
      </c>
      <c r="D89" s="20">
        <v>142049040</v>
      </c>
      <c r="E89" s="20">
        <v>39695759</v>
      </c>
    </row>
    <row r="90" spans="1:5" s="70" customFormat="1" ht="12" customHeight="1">
      <c r="A90" s="100" t="s">
        <v>91</v>
      </c>
      <c r="B90" s="100"/>
      <c r="C90" s="20">
        <v>255444574</v>
      </c>
      <c r="D90" s="20">
        <v>193611936</v>
      </c>
      <c r="E90" s="20">
        <v>61832638</v>
      </c>
    </row>
    <row r="91" spans="1:5" s="70" customFormat="1" ht="12" customHeight="1">
      <c r="A91" s="100" t="s">
        <v>92</v>
      </c>
      <c r="B91" s="100"/>
      <c r="C91" s="20">
        <v>331564165</v>
      </c>
      <c r="D91" s="20">
        <v>240227400</v>
      </c>
      <c r="E91" s="20">
        <v>91336765</v>
      </c>
    </row>
    <row r="92" spans="1:5" s="70" customFormat="1" ht="12" customHeight="1">
      <c r="A92" s="100" t="s">
        <v>93</v>
      </c>
      <c r="B92" s="100"/>
      <c r="C92" s="20">
        <v>14542719561</v>
      </c>
      <c r="D92" s="20">
        <v>10263620039</v>
      </c>
      <c r="E92" s="20">
        <v>4279099522</v>
      </c>
    </row>
    <row r="93" spans="1:5" s="70" customFormat="1" ht="12" customHeight="1">
      <c r="A93" s="100" t="s">
        <v>94</v>
      </c>
      <c r="B93" s="100"/>
      <c r="C93" s="20">
        <v>364030114</v>
      </c>
      <c r="D93" s="20">
        <v>216897912</v>
      </c>
      <c r="E93" s="20">
        <v>147132202</v>
      </c>
    </row>
    <row r="94" spans="1:5" s="70" customFormat="1" ht="12" customHeight="1">
      <c r="A94" s="100" t="s">
        <v>95</v>
      </c>
      <c r="B94" s="100"/>
      <c r="C94" s="20">
        <v>633561723</v>
      </c>
      <c r="D94" s="20">
        <v>486238368</v>
      </c>
      <c r="E94" s="20">
        <v>147323355</v>
      </c>
    </row>
    <row r="95" spans="1:5" s="70" customFormat="1" ht="12" customHeight="1">
      <c r="A95" s="100" t="s">
        <v>96</v>
      </c>
      <c r="B95" s="100"/>
      <c r="C95" s="20">
        <v>130633534</v>
      </c>
      <c r="D95" s="20">
        <v>90240843</v>
      </c>
      <c r="E95" s="20">
        <v>40392691</v>
      </c>
    </row>
    <row r="96" spans="1:5" s="70" customFormat="1" ht="12" customHeight="1">
      <c r="A96" s="100" t="s">
        <v>97</v>
      </c>
      <c r="B96" s="100"/>
      <c r="C96" s="20">
        <v>851529023</v>
      </c>
      <c r="D96" s="20">
        <v>693106761</v>
      </c>
      <c r="E96" s="20">
        <v>158422262</v>
      </c>
    </row>
    <row r="97" spans="1:5" s="70" customFormat="1" ht="12" customHeight="1">
      <c r="A97" s="100" t="s">
        <v>98</v>
      </c>
      <c r="B97" s="100"/>
      <c r="C97" s="20">
        <v>221074811</v>
      </c>
      <c r="D97" s="20">
        <v>159940582</v>
      </c>
      <c r="E97" s="20">
        <v>61134229</v>
      </c>
    </row>
    <row r="98" spans="1:5" s="70" customFormat="1" ht="12" customHeight="1">
      <c r="A98" s="100" t="s">
        <v>99</v>
      </c>
      <c r="B98" s="100"/>
      <c r="C98" s="20">
        <v>306941058</v>
      </c>
      <c r="D98" s="20">
        <v>234547320</v>
      </c>
      <c r="E98" s="20">
        <v>72393738</v>
      </c>
    </row>
    <row r="99" spans="1:5" s="70" customFormat="1" ht="12" customHeight="1">
      <c r="A99" s="100" t="s">
        <v>100</v>
      </c>
      <c r="B99" s="100"/>
      <c r="C99" s="20">
        <v>387634144</v>
      </c>
      <c r="D99" s="20">
        <v>290778425</v>
      </c>
      <c r="E99" s="20">
        <v>96855719</v>
      </c>
    </row>
    <row r="100" spans="1:5" s="70" customFormat="1" ht="12" customHeight="1">
      <c r="A100" s="100" t="s">
        <v>101</v>
      </c>
      <c r="B100" s="100"/>
      <c r="C100" s="20">
        <v>32837468</v>
      </c>
      <c r="D100" s="20">
        <v>28687330</v>
      </c>
      <c r="E100" s="20">
        <v>4150138</v>
      </c>
    </row>
    <row r="101" spans="1:5" s="70" customFormat="1" ht="12" customHeight="1">
      <c r="A101" s="100" t="s">
        <v>282</v>
      </c>
      <c r="B101" s="100"/>
      <c r="C101" s="20">
        <v>695472303</v>
      </c>
      <c r="D101" s="20">
        <v>525382065</v>
      </c>
      <c r="E101" s="20">
        <v>170090238</v>
      </c>
    </row>
    <row r="102" spans="1:5" s="70" customFormat="1" ht="12" customHeight="1">
      <c r="A102" s="100" t="s">
        <v>102</v>
      </c>
      <c r="B102" s="100"/>
      <c r="C102" s="20">
        <v>153519651</v>
      </c>
      <c r="D102" s="20">
        <v>109847225</v>
      </c>
      <c r="E102" s="20">
        <v>43672426</v>
      </c>
    </row>
    <row r="103" spans="1:5" s="70" customFormat="1" ht="12" customHeight="1">
      <c r="A103" s="100" t="s">
        <v>103</v>
      </c>
      <c r="B103" s="100"/>
      <c r="C103" s="20">
        <v>340710318</v>
      </c>
      <c r="D103" s="20">
        <v>228789624</v>
      </c>
      <c r="E103" s="20">
        <v>111920694</v>
      </c>
    </row>
    <row r="104" spans="1:5" s="70" customFormat="1" ht="12" customHeight="1">
      <c r="A104" s="100" t="s">
        <v>104</v>
      </c>
      <c r="B104" s="100"/>
      <c r="C104" s="20">
        <v>254268203</v>
      </c>
      <c r="D104" s="20">
        <v>149617776</v>
      </c>
      <c r="E104" s="20">
        <v>104650427</v>
      </c>
    </row>
    <row r="105" spans="1:5" s="70" customFormat="1" ht="12" customHeight="1">
      <c r="A105" s="100" t="s">
        <v>105</v>
      </c>
      <c r="B105" s="100"/>
      <c r="C105" s="20">
        <v>56535929</v>
      </c>
      <c r="D105" s="20">
        <v>40856592</v>
      </c>
      <c r="E105" s="20">
        <v>15679337</v>
      </c>
    </row>
    <row r="106" spans="1:5" s="70" customFormat="1" ht="12" customHeight="1">
      <c r="A106" s="100" t="s">
        <v>106</v>
      </c>
      <c r="B106" s="100"/>
      <c r="C106" s="20">
        <v>132159982</v>
      </c>
      <c r="D106" s="20">
        <v>109460650</v>
      </c>
      <c r="E106" s="20">
        <v>22699332</v>
      </c>
    </row>
    <row r="107" spans="1:5" s="70" customFormat="1" ht="12" customHeight="1">
      <c r="A107" s="100" t="s">
        <v>107</v>
      </c>
      <c r="B107" s="100"/>
      <c r="C107" s="20">
        <v>255607572</v>
      </c>
      <c r="D107" s="20">
        <v>168402024</v>
      </c>
      <c r="E107" s="20">
        <v>87205548</v>
      </c>
    </row>
    <row r="108" spans="1:5" s="70" customFormat="1" ht="12" customHeight="1">
      <c r="A108" s="100" t="s">
        <v>108</v>
      </c>
      <c r="B108" s="100"/>
      <c r="C108" s="20">
        <v>993481539</v>
      </c>
      <c r="D108" s="20">
        <v>827383176</v>
      </c>
      <c r="E108" s="20">
        <v>166098363</v>
      </c>
    </row>
    <row r="109" spans="1:5" s="70" customFormat="1" ht="12" customHeight="1">
      <c r="A109" s="100" t="s">
        <v>109</v>
      </c>
      <c r="B109" s="100"/>
      <c r="C109" s="20">
        <v>260909659</v>
      </c>
      <c r="D109" s="20">
        <v>186513600</v>
      </c>
      <c r="E109" s="20">
        <v>74396059</v>
      </c>
    </row>
    <row r="110" spans="1:5" s="70" customFormat="1" ht="12" customHeight="1">
      <c r="A110" s="100" t="s">
        <v>110</v>
      </c>
      <c r="B110" s="100"/>
      <c r="C110" s="20">
        <v>132866018</v>
      </c>
      <c r="D110" s="20">
        <v>100591512</v>
      </c>
      <c r="E110" s="20">
        <v>32274506</v>
      </c>
    </row>
    <row r="111" spans="1:5" s="70" customFormat="1" ht="12" customHeight="1">
      <c r="A111" s="100" t="s">
        <v>111</v>
      </c>
      <c r="B111" s="100"/>
      <c r="C111" s="20">
        <v>444013221</v>
      </c>
      <c r="D111" s="20">
        <v>308097888</v>
      </c>
      <c r="E111" s="20">
        <v>135915333</v>
      </c>
    </row>
    <row r="112" spans="1:5" s="70" customFormat="1" ht="12" customHeight="1">
      <c r="A112" s="100" t="s">
        <v>112</v>
      </c>
      <c r="B112" s="100"/>
      <c r="C112" s="20">
        <v>242795605</v>
      </c>
      <c r="D112" s="20">
        <v>168019824</v>
      </c>
      <c r="E112" s="20">
        <v>74775781</v>
      </c>
    </row>
    <row r="113" spans="1:5" s="70" customFormat="1" ht="12" customHeight="1">
      <c r="A113" s="100" t="s">
        <v>114</v>
      </c>
      <c r="B113" s="100"/>
      <c r="C113" s="20">
        <v>147808680</v>
      </c>
      <c r="D113" s="20">
        <v>100155740</v>
      </c>
      <c r="E113" s="20">
        <v>47652940</v>
      </c>
    </row>
    <row r="114" spans="1:5" s="70" customFormat="1" ht="12" customHeight="1">
      <c r="A114" s="100" t="s">
        <v>115</v>
      </c>
      <c r="B114" s="100"/>
      <c r="C114" s="20">
        <v>354994918</v>
      </c>
      <c r="D114" s="20">
        <v>243955320</v>
      </c>
      <c r="E114" s="20">
        <v>111039598</v>
      </c>
    </row>
    <row r="115" spans="1:5" s="70" customFormat="1" ht="12" customHeight="1">
      <c r="A115" s="100" t="s">
        <v>116</v>
      </c>
      <c r="B115" s="100"/>
      <c r="C115" s="20">
        <v>107504635</v>
      </c>
      <c r="D115" s="20">
        <v>82528475</v>
      </c>
      <c r="E115" s="20">
        <v>24976160</v>
      </c>
    </row>
    <row r="116" spans="1:5" s="70" customFormat="1" ht="12" customHeight="1">
      <c r="A116" s="100" t="s">
        <v>119</v>
      </c>
      <c r="B116" s="100"/>
      <c r="C116" s="20">
        <v>392291526</v>
      </c>
      <c r="D116" s="20">
        <v>275975448</v>
      </c>
      <c r="E116" s="20">
        <v>116316078</v>
      </c>
    </row>
    <row r="117" spans="1:5" s="70" customFormat="1" ht="12" customHeight="1">
      <c r="A117" s="100" t="s">
        <v>120</v>
      </c>
      <c r="B117" s="100"/>
      <c r="C117" s="20">
        <v>488257466</v>
      </c>
      <c r="D117" s="20">
        <v>359673720</v>
      </c>
      <c r="E117" s="20">
        <v>128583746</v>
      </c>
    </row>
    <row r="118" spans="1:5" s="70" customFormat="1" ht="12" customHeight="1">
      <c r="A118" s="100" t="s">
        <v>122</v>
      </c>
      <c r="B118" s="100"/>
      <c r="C118" s="20">
        <v>125411504</v>
      </c>
      <c r="D118" s="20">
        <v>89167848</v>
      </c>
      <c r="E118" s="20">
        <v>36243656</v>
      </c>
    </row>
    <row r="119" spans="1:5" s="70" customFormat="1" ht="12" customHeight="1">
      <c r="A119" s="100" t="s">
        <v>123</v>
      </c>
      <c r="B119" s="100"/>
      <c r="C119" s="20">
        <v>312471392</v>
      </c>
      <c r="D119" s="20">
        <v>211961064</v>
      </c>
      <c r="E119" s="20">
        <v>100510328</v>
      </c>
    </row>
    <row r="120" spans="1:5" s="70" customFormat="1" ht="12" customHeight="1">
      <c r="A120" s="105" t="s">
        <v>124</v>
      </c>
      <c r="B120" s="105"/>
      <c r="C120" s="26">
        <v>204187498</v>
      </c>
      <c r="D120" s="26">
        <v>143123904</v>
      </c>
      <c r="E120" s="26">
        <v>61063594</v>
      </c>
    </row>
    <row r="121" spans="1:5" s="70" customFormat="1" ht="12" customHeight="1">
      <c r="A121" s="23"/>
      <c r="B121" s="23"/>
      <c r="C121" s="23"/>
      <c r="D121" s="23"/>
      <c r="E121" s="23"/>
    </row>
    <row r="122" spans="1:5" s="70" customFormat="1" ht="12" customHeight="1">
      <c r="A122" s="93" t="s">
        <v>125</v>
      </c>
      <c r="B122" s="93"/>
      <c r="C122" s="18">
        <f>SUM(C123:C145)</f>
        <v>14481473019</v>
      </c>
      <c r="D122" s="18">
        <f>SUM(D123:D145)</f>
        <v>9485327027</v>
      </c>
      <c r="E122" s="18">
        <f>SUM(E123:E145)</f>
        <v>4996145992</v>
      </c>
    </row>
    <row r="123" spans="1:5" s="70" customFormat="1" ht="12" customHeight="1">
      <c r="A123" s="100" t="s">
        <v>126</v>
      </c>
      <c r="B123" s="100"/>
      <c r="C123" s="20">
        <v>2208200836</v>
      </c>
      <c r="D123" s="20">
        <v>1303318146</v>
      </c>
      <c r="E123" s="20">
        <v>904882690</v>
      </c>
    </row>
    <row r="124" spans="1:5" s="70" customFormat="1" ht="12" customHeight="1">
      <c r="A124" s="100" t="s">
        <v>127</v>
      </c>
      <c r="B124" s="100"/>
      <c r="C124" s="20">
        <v>33542131</v>
      </c>
      <c r="D124" s="20">
        <v>26456075</v>
      </c>
      <c r="E124" s="20">
        <v>7086056</v>
      </c>
    </row>
    <row r="125" spans="1:5" s="70" customFormat="1" ht="12" customHeight="1">
      <c r="A125" s="100" t="s">
        <v>128</v>
      </c>
      <c r="B125" s="100"/>
      <c r="C125" s="20">
        <v>206015173</v>
      </c>
      <c r="D125" s="20">
        <v>120259408</v>
      </c>
      <c r="E125" s="20">
        <v>85755765</v>
      </c>
    </row>
    <row r="126" spans="1:5" s="70" customFormat="1" ht="12" customHeight="1">
      <c r="A126" s="100" t="s">
        <v>129</v>
      </c>
      <c r="B126" s="100"/>
      <c r="C126" s="20">
        <v>736360776</v>
      </c>
      <c r="D126" s="20">
        <v>496739670</v>
      </c>
      <c r="E126" s="20">
        <v>239621106</v>
      </c>
    </row>
    <row r="127" spans="1:5" s="70" customFormat="1" ht="12" customHeight="1">
      <c r="A127" s="100" t="s">
        <v>132</v>
      </c>
      <c r="B127" s="100"/>
      <c r="C127" s="20">
        <v>201836557</v>
      </c>
      <c r="D127" s="20">
        <v>167068586</v>
      </c>
      <c r="E127" s="20">
        <v>34767971</v>
      </c>
    </row>
    <row r="128" spans="1:5" s="70" customFormat="1" ht="12" customHeight="1">
      <c r="A128" s="100" t="s">
        <v>134</v>
      </c>
      <c r="B128" s="100"/>
      <c r="C128" s="20">
        <v>5526981</v>
      </c>
      <c r="D128" s="20">
        <v>3866893</v>
      </c>
      <c r="E128" s="20">
        <v>1660088</v>
      </c>
    </row>
    <row r="129" spans="1:5" s="70" customFormat="1" ht="12" customHeight="1">
      <c r="A129" s="100" t="s">
        <v>135</v>
      </c>
      <c r="B129" s="100"/>
      <c r="C129" s="20">
        <v>458010121</v>
      </c>
      <c r="D129" s="20">
        <v>310243504</v>
      </c>
      <c r="E129" s="20">
        <v>147766617</v>
      </c>
    </row>
    <row r="130" spans="1:5" s="70" customFormat="1" ht="12" customHeight="1">
      <c r="A130" s="100" t="s">
        <v>136</v>
      </c>
      <c r="B130" s="100"/>
      <c r="C130" s="20">
        <v>22155018</v>
      </c>
      <c r="D130" s="20">
        <v>17223959</v>
      </c>
      <c r="E130" s="20">
        <v>4931059</v>
      </c>
    </row>
    <row r="131" spans="1:5" s="70" customFormat="1" ht="12" customHeight="1">
      <c r="A131" s="100" t="s">
        <v>283</v>
      </c>
      <c r="B131" s="100"/>
      <c r="C131" s="20">
        <v>1393782507</v>
      </c>
      <c r="D131" s="20">
        <v>976673886</v>
      </c>
      <c r="E131" s="20">
        <v>417108621</v>
      </c>
    </row>
    <row r="132" spans="1:5" s="70" customFormat="1" ht="12" customHeight="1">
      <c r="A132" s="100" t="s">
        <v>138</v>
      </c>
      <c r="B132" s="100"/>
      <c r="C132" s="20">
        <v>715257712</v>
      </c>
      <c r="D132" s="20">
        <v>452312951</v>
      </c>
      <c r="E132" s="20">
        <v>262944761</v>
      </c>
    </row>
    <row r="133" spans="1:5" s="70" customFormat="1" ht="12" customHeight="1">
      <c r="A133" s="100" t="s">
        <v>142</v>
      </c>
      <c r="B133" s="100"/>
      <c r="C133" s="20">
        <v>231825797</v>
      </c>
      <c r="D133" s="20">
        <v>168633461</v>
      </c>
      <c r="E133" s="20">
        <v>63192336</v>
      </c>
    </row>
    <row r="134" spans="1:5" s="70" customFormat="1" ht="12" customHeight="1">
      <c r="A134" s="100" t="s">
        <v>143</v>
      </c>
      <c r="B134" s="100"/>
      <c r="C134" s="20">
        <v>3030487289</v>
      </c>
      <c r="D134" s="20">
        <v>2022767210</v>
      </c>
      <c r="E134" s="20">
        <v>1007720079</v>
      </c>
    </row>
    <row r="135" spans="1:5" s="70" customFormat="1" ht="12" customHeight="1">
      <c r="A135" s="100" t="s">
        <v>144</v>
      </c>
      <c r="B135" s="100"/>
      <c r="C135" s="20">
        <v>1153931537</v>
      </c>
      <c r="D135" s="20">
        <v>753948709</v>
      </c>
      <c r="E135" s="20">
        <v>399982828</v>
      </c>
    </row>
    <row r="136" spans="1:5" s="70" customFormat="1" ht="12" customHeight="1">
      <c r="A136" s="100" t="s">
        <v>146</v>
      </c>
      <c r="B136" s="100"/>
      <c r="C136" s="20">
        <v>40781594</v>
      </c>
      <c r="D136" s="20">
        <v>33424643</v>
      </c>
      <c r="E136" s="20">
        <v>7356951</v>
      </c>
    </row>
    <row r="137" spans="1:5" s="70" customFormat="1" ht="12" customHeight="1">
      <c r="A137" s="100" t="s">
        <v>147</v>
      </c>
      <c r="B137" s="100"/>
      <c r="C137" s="20">
        <v>1479596350</v>
      </c>
      <c r="D137" s="20">
        <v>935064438</v>
      </c>
      <c r="E137" s="20">
        <v>544531912</v>
      </c>
    </row>
    <row r="138" spans="1:5" s="70" customFormat="1" ht="12" customHeight="1">
      <c r="A138" s="100" t="s">
        <v>149</v>
      </c>
      <c r="B138" s="100"/>
      <c r="C138" s="20">
        <v>665138680</v>
      </c>
      <c r="D138" s="20">
        <v>460664978</v>
      </c>
      <c r="E138" s="20">
        <v>204473702</v>
      </c>
    </row>
    <row r="139" spans="1:5" s="70" customFormat="1" ht="12" customHeight="1">
      <c r="A139" s="100" t="s">
        <v>150</v>
      </c>
      <c r="B139" s="100"/>
      <c r="C139" s="20">
        <v>123856933</v>
      </c>
      <c r="D139" s="20">
        <v>96756214</v>
      </c>
      <c r="E139" s="20">
        <v>27100719</v>
      </c>
    </row>
    <row r="140" spans="1:5" s="70" customFormat="1" ht="12" customHeight="1">
      <c r="A140" s="100" t="s">
        <v>151</v>
      </c>
      <c r="B140" s="100"/>
      <c r="C140" s="20">
        <v>363136876</v>
      </c>
      <c r="D140" s="20">
        <v>238999553</v>
      </c>
      <c r="E140" s="20">
        <v>124137323</v>
      </c>
    </row>
    <row r="141" spans="1:5" s="70" customFormat="1" ht="12" customHeight="1">
      <c r="A141" s="100" t="s">
        <v>153</v>
      </c>
      <c r="B141" s="100"/>
      <c r="C141" s="20">
        <v>345978933</v>
      </c>
      <c r="D141" s="20">
        <v>204631046</v>
      </c>
      <c r="E141" s="20">
        <v>141347887</v>
      </c>
    </row>
    <row r="142" spans="1:5" s="70" customFormat="1" ht="12" customHeight="1">
      <c r="A142" s="100" t="s">
        <v>156</v>
      </c>
      <c r="B142" s="100"/>
      <c r="C142" s="20">
        <v>19519113</v>
      </c>
      <c r="D142" s="20">
        <v>17154664</v>
      </c>
      <c r="E142" s="20">
        <v>2364449</v>
      </c>
    </row>
    <row r="143" spans="1:5" s="70" customFormat="1" ht="12" customHeight="1">
      <c r="A143" s="100" t="s">
        <v>158</v>
      </c>
      <c r="B143" s="100"/>
      <c r="C143" s="20">
        <v>568226341</v>
      </c>
      <c r="D143" s="20">
        <v>375609974</v>
      </c>
      <c r="E143" s="20">
        <v>192616367</v>
      </c>
    </row>
    <row r="144" spans="1:5" s="70" customFormat="1" ht="12" customHeight="1">
      <c r="A144" s="100" t="s">
        <v>298</v>
      </c>
      <c r="B144" s="100"/>
      <c r="C144" s="20">
        <v>429435792</v>
      </c>
      <c r="D144" s="20">
        <v>264128337</v>
      </c>
      <c r="E144" s="20">
        <v>165307455</v>
      </c>
    </row>
    <row r="145" spans="1:5" s="70" customFormat="1" ht="12" customHeight="1">
      <c r="A145" s="101" t="s">
        <v>162</v>
      </c>
      <c r="B145" s="101"/>
      <c r="C145" s="26">
        <v>48869972</v>
      </c>
      <c r="D145" s="26">
        <v>39380722</v>
      </c>
      <c r="E145" s="26">
        <v>9489250</v>
      </c>
    </row>
    <row r="146" spans="1:5" s="70" customFormat="1" ht="12" customHeight="1">
      <c r="A146" s="23"/>
      <c r="B146" s="23"/>
      <c r="C146" s="23"/>
      <c r="D146" s="23"/>
      <c r="E146" s="23"/>
    </row>
    <row r="147" spans="1:5" s="70" customFormat="1" ht="12" customHeight="1">
      <c r="A147" s="93" t="s">
        <v>163</v>
      </c>
      <c r="B147" s="93"/>
      <c r="C147" s="18">
        <f>SUM(C148:C155)</f>
        <v>919957719</v>
      </c>
      <c r="D147" s="18">
        <f>SUM(D148:D155)</f>
        <v>688899667</v>
      </c>
      <c r="E147" s="18">
        <f>SUM(E148:E155)</f>
        <v>231058052</v>
      </c>
    </row>
    <row r="148" spans="1:5" s="70" customFormat="1" ht="12" customHeight="1">
      <c r="A148" s="100" t="s">
        <v>164</v>
      </c>
      <c r="B148" s="100"/>
      <c r="C148" s="20">
        <v>213542566</v>
      </c>
      <c r="D148" s="20">
        <v>139813345</v>
      </c>
      <c r="E148" s="20">
        <v>73729221</v>
      </c>
    </row>
    <row r="149" spans="1:5" s="70" customFormat="1" ht="12" customHeight="1">
      <c r="A149" s="100" t="s">
        <v>165</v>
      </c>
      <c r="B149" s="100"/>
      <c r="C149" s="20">
        <v>20867592</v>
      </c>
      <c r="D149" s="20">
        <v>18489203</v>
      </c>
      <c r="E149" s="20">
        <v>2378389</v>
      </c>
    </row>
    <row r="150" spans="1:5" s="70" customFormat="1" ht="12" customHeight="1">
      <c r="A150" s="100" t="s">
        <v>166</v>
      </c>
      <c r="B150" s="100"/>
      <c r="C150" s="20">
        <v>23516915</v>
      </c>
      <c r="D150" s="20">
        <v>17120983</v>
      </c>
      <c r="E150" s="20">
        <v>6395932</v>
      </c>
    </row>
    <row r="151" spans="1:5" s="70" customFormat="1" ht="12" customHeight="1">
      <c r="A151" s="100" t="s">
        <v>167</v>
      </c>
      <c r="B151" s="100"/>
      <c r="C151" s="20">
        <v>10147535</v>
      </c>
      <c r="D151" s="20">
        <v>8941547</v>
      </c>
      <c r="E151" s="20">
        <v>1205988</v>
      </c>
    </row>
    <row r="152" spans="1:5" s="70" customFormat="1" ht="12" customHeight="1">
      <c r="A152" s="100" t="s">
        <v>168</v>
      </c>
      <c r="B152" s="100"/>
      <c r="C152" s="20">
        <v>173288689</v>
      </c>
      <c r="D152" s="20">
        <v>143975633</v>
      </c>
      <c r="E152" s="20">
        <v>29313056</v>
      </c>
    </row>
    <row r="153" spans="1:5" s="70" customFormat="1" ht="12" customHeight="1">
      <c r="A153" s="100" t="s">
        <v>169</v>
      </c>
      <c r="B153" s="100"/>
      <c r="C153" s="20">
        <v>89175754</v>
      </c>
      <c r="D153" s="20">
        <v>71224546</v>
      </c>
      <c r="E153" s="20">
        <v>17951208</v>
      </c>
    </row>
    <row r="154" spans="1:5" s="70" customFormat="1" ht="12" customHeight="1">
      <c r="A154" s="100" t="s">
        <v>170</v>
      </c>
      <c r="B154" s="100"/>
      <c r="C154" s="20">
        <v>7868279</v>
      </c>
      <c r="D154" s="20">
        <v>7058451</v>
      </c>
      <c r="E154" s="20">
        <v>809828</v>
      </c>
    </row>
    <row r="155" spans="1:5" s="70" customFormat="1" ht="12" customHeight="1">
      <c r="A155" s="101" t="s">
        <v>171</v>
      </c>
      <c r="B155" s="101"/>
      <c r="C155" s="26">
        <v>381550389</v>
      </c>
      <c r="D155" s="26">
        <v>282275959</v>
      </c>
      <c r="E155" s="26">
        <v>99274430</v>
      </c>
    </row>
    <row r="156" spans="1:5" s="70" customFormat="1" ht="12" customHeight="1">
      <c r="A156" s="23"/>
      <c r="B156" s="23"/>
      <c r="C156" s="23"/>
      <c r="D156" s="23"/>
      <c r="E156" s="23"/>
    </row>
    <row r="157" spans="1:5" s="70" customFormat="1" ht="12" customHeight="1">
      <c r="A157" s="93" t="s">
        <v>172</v>
      </c>
      <c r="B157" s="93"/>
      <c r="C157" s="18">
        <f>SUM(C158:C163)</f>
        <v>9241420228</v>
      </c>
      <c r="D157" s="18">
        <f>SUM(D158:D163)</f>
        <v>6562594907</v>
      </c>
      <c r="E157" s="18">
        <f>SUM(E158:E163)</f>
        <v>2678825321</v>
      </c>
    </row>
    <row r="158" spans="1:5" s="70" customFormat="1" ht="12" customHeight="1">
      <c r="A158" s="100" t="s">
        <v>173</v>
      </c>
      <c r="B158" s="100"/>
      <c r="C158" s="20">
        <v>777741708</v>
      </c>
      <c r="D158" s="20">
        <v>520667331</v>
      </c>
      <c r="E158" s="20">
        <v>257074377</v>
      </c>
    </row>
    <row r="159" spans="1:5" s="70" customFormat="1" ht="12" customHeight="1">
      <c r="A159" s="100" t="s">
        <v>174</v>
      </c>
      <c r="B159" s="100"/>
      <c r="C159" s="20">
        <v>7127832685</v>
      </c>
      <c r="D159" s="20">
        <v>5102751383</v>
      </c>
      <c r="E159" s="20">
        <v>2025081302</v>
      </c>
    </row>
    <row r="160" spans="1:5" s="70" customFormat="1" ht="12" customHeight="1">
      <c r="A160" s="100" t="s">
        <v>175</v>
      </c>
      <c r="B160" s="100"/>
      <c r="C160" s="20">
        <v>491920574</v>
      </c>
      <c r="D160" s="20">
        <v>331491074</v>
      </c>
      <c r="E160" s="20">
        <v>160429500</v>
      </c>
    </row>
    <row r="161" spans="1:5" s="70" customFormat="1" ht="12" customHeight="1">
      <c r="A161" s="100" t="s">
        <v>181</v>
      </c>
      <c r="B161" s="100"/>
      <c r="C161" s="20">
        <v>41557307</v>
      </c>
      <c r="D161" s="20">
        <v>33461973</v>
      </c>
      <c r="E161" s="20">
        <v>8095334</v>
      </c>
    </row>
    <row r="162" spans="1:5" s="70" customFormat="1" ht="12" customHeight="1">
      <c r="A162" s="100" t="s">
        <v>182</v>
      </c>
      <c r="B162" s="100"/>
      <c r="C162" s="20">
        <v>225136078</v>
      </c>
      <c r="D162" s="20">
        <v>147759933</v>
      </c>
      <c r="E162" s="20">
        <v>77376145</v>
      </c>
    </row>
    <row r="163" spans="1:5" s="70" customFormat="1" ht="12" customHeight="1">
      <c r="A163" s="105" t="s">
        <v>188</v>
      </c>
      <c r="B163" s="105"/>
      <c r="C163" s="26">
        <v>577231876</v>
      </c>
      <c r="D163" s="26">
        <v>426463213</v>
      </c>
      <c r="E163" s="26">
        <v>150768663</v>
      </c>
    </row>
    <row r="164" spans="1:5" s="70" customFormat="1" ht="12" customHeight="1">
      <c r="A164" s="23"/>
      <c r="B164" s="23"/>
      <c r="C164" s="23"/>
      <c r="D164" s="23"/>
      <c r="E164" s="23"/>
    </row>
    <row r="165" spans="1:5" s="70" customFormat="1" ht="12" customHeight="1">
      <c r="A165" s="93" t="s">
        <v>191</v>
      </c>
      <c r="B165" s="93"/>
      <c r="C165" s="18">
        <f>SUM(C166:C167)</f>
        <v>1366113457</v>
      </c>
      <c r="D165" s="18">
        <f>SUM(D166:D167)</f>
        <v>930473251</v>
      </c>
      <c r="E165" s="18">
        <f>SUM(E166:E167)</f>
        <v>435640206</v>
      </c>
    </row>
    <row r="166" spans="1:5" s="70" customFormat="1" ht="12" customHeight="1">
      <c r="A166" s="100" t="s">
        <v>192</v>
      </c>
      <c r="B166" s="100"/>
      <c r="C166" s="20">
        <v>885108115</v>
      </c>
      <c r="D166" s="20">
        <v>596793726</v>
      </c>
      <c r="E166" s="20">
        <v>288314389</v>
      </c>
    </row>
    <row r="167" spans="1:5" s="70" customFormat="1" ht="12" customHeight="1">
      <c r="A167" s="105" t="s">
        <v>320</v>
      </c>
      <c r="B167" s="105"/>
      <c r="C167" s="26">
        <v>481005342</v>
      </c>
      <c r="D167" s="26">
        <v>333679525</v>
      </c>
      <c r="E167" s="26">
        <v>147325817</v>
      </c>
    </row>
    <row r="168" spans="1:5" s="70" customFormat="1" ht="12" customHeight="1">
      <c r="A168" s="23"/>
      <c r="B168" s="23"/>
      <c r="C168" s="23"/>
      <c r="D168" s="23"/>
      <c r="E168" s="23"/>
    </row>
    <row r="169" spans="1:5" s="70" customFormat="1" ht="12" customHeight="1">
      <c r="A169" s="93" t="s">
        <v>198</v>
      </c>
      <c r="B169" s="93"/>
      <c r="C169" s="18">
        <f>SUM(C170:C172)</f>
        <v>895526986</v>
      </c>
      <c r="D169" s="18">
        <f>SUM(D170:D172)</f>
        <v>657782279</v>
      </c>
      <c r="E169" s="18">
        <f>SUM(E170:E172)</f>
        <v>237744707</v>
      </c>
    </row>
    <row r="170" spans="1:5" s="70" customFormat="1" ht="12" customHeight="1">
      <c r="A170" s="100" t="s">
        <v>199</v>
      </c>
      <c r="B170" s="100"/>
      <c r="C170" s="20">
        <v>296484480</v>
      </c>
      <c r="D170" s="20">
        <v>222063853</v>
      </c>
      <c r="E170" s="20">
        <v>74420627</v>
      </c>
    </row>
    <row r="171" spans="1:5" s="70" customFormat="1" ht="12" customHeight="1">
      <c r="A171" s="100" t="s">
        <v>200</v>
      </c>
      <c r="B171" s="100"/>
      <c r="C171" s="20">
        <v>297900134</v>
      </c>
      <c r="D171" s="20">
        <v>221373007</v>
      </c>
      <c r="E171" s="20">
        <v>76527127</v>
      </c>
    </row>
    <row r="172" spans="1:5" s="70" customFormat="1" ht="12" customHeight="1">
      <c r="A172" s="105" t="s">
        <v>293</v>
      </c>
      <c r="B172" s="105"/>
      <c r="C172" s="36">
        <v>301142372</v>
      </c>
      <c r="D172" s="36">
        <v>214345419</v>
      </c>
      <c r="E172" s="36">
        <v>86796953</v>
      </c>
    </row>
    <row r="173" spans="1:5" s="70" customFormat="1" ht="12" customHeight="1">
      <c r="A173" s="23"/>
      <c r="B173" s="23"/>
      <c r="C173" s="23"/>
      <c r="D173" s="23"/>
      <c r="E173" s="23"/>
    </row>
    <row r="174" spans="1:5" s="70" customFormat="1" ht="12" customHeight="1">
      <c r="A174" s="93" t="s">
        <v>204</v>
      </c>
      <c r="B174" s="93"/>
      <c r="C174" s="18">
        <f>SUM(C175:C184)</f>
        <v>1445579319</v>
      </c>
      <c r="D174" s="18">
        <f>SUM(D175:D184)</f>
        <v>1122575650</v>
      </c>
      <c r="E174" s="18">
        <f>SUM(E175:E184)</f>
        <v>323003669</v>
      </c>
    </row>
    <row r="175" spans="1:5" s="70" customFormat="1" ht="12" customHeight="1">
      <c r="A175" s="100" t="s">
        <v>205</v>
      </c>
      <c r="B175" s="100"/>
      <c r="C175" s="20">
        <v>228613326</v>
      </c>
      <c r="D175" s="20">
        <v>185200887</v>
      </c>
      <c r="E175" s="20">
        <v>43412439</v>
      </c>
    </row>
    <row r="176" spans="1:5" s="70" customFormat="1" ht="12" customHeight="1">
      <c r="A176" s="100" t="s">
        <v>207</v>
      </c>
      <c r="B176" s="100"/>
      <c r="C176" s="20">
        <v>22360985</v>
      </c>
      <c r="D176" s="20">
        <v>16762329</v>
      </c>
      <c r="E176" s="20">
        <v>5598656</v>
      </c>
    </row>
    <row r="177" spans="1:5" s="70" customFormat="1" ht="12" customHeight="1">
      <c r="A177" s="100" t="s">
        <v>208</v>
      </c>
      <c r="B177" s="100"/>
      <c r="C177" s="20">
        <v>122238100</v>
      </c>
      <c r="D177" s="20">
        <v>93692812</v>
      </c>
      <c r="E177" s="20">
        <v>28545288</v>
      </c>
    </row>
    <row r="178" spans="1:5" s="70" customFormat="1" ht="12" customHeight="1">
      <c r="A178" s="100" t="s">
        <v>213</v>
      </c>
      <c r="B178" s="100"/>
      <c r="C178" s="20">
        <v>51165491</v>
      </c>
      <c r="D178" s="20">
        <v>34624086</v>
      </c>
      <c r="E178" s="20">
        <v>16541405</v>
      </c>
    </row>
    <row r="179" spans="1:5" s="70" customFormat="1" ht="12" customHeight="1">
      <c r="A179" s="100" t="s">
        <v>214</v>
      </c>
      <c r="B179" s="100"/>
      <c r="C179" s="20">
        <v>495140208</v>
      </c>
      <c r="D179" s="20">
        <v>396725728</v>
      </c>
      <c r="E179" s="20">
        <v>98414480</v>
      </c>
    </row>
    <row r="180" spans="1:5" s="70" customFormat="1" ht="12" customHeight="1">
      <c r="A180" s="100" t="s">
        <v>215</v>
      </c>
      <c r="B180" s="100"/>
      <c r="C180" s="20">
        <v>127669078</v>
      </c>
      <c r="D180" s="20">
        <v>95226392</v>
      </c>
      <c r="E180" s="20">
        <v>32442686</v>
      </c>
    </row>
    <row r="181" spans="1:5" s="70" customFormat="1" ht="12" customHeight="1">
      <c r="A181" s="100" t="s">
        <v>218</v>
      </c>
      <c r="B181" s="100"/>
      <c r="C181" s="20">
        <v>38308101</v>
      </c>
      <c r="D181" s="20">
        <v>29623974</v>
      </c>
      <c r="E181" s="20">
        <v>8684127</v>
      </c>
    </row>
    <row r="182" spans="1:5" s="70" customFormat="1" ht="12" customHeight="1">
      <c r="A182" s="100" t="s">
        <v>219</v>
      </c>
      <c r="B182" s="100"/>
      <c r="C182" s="20">
        <v>86367195</v>
      </c>
      <c r="D182" s="20">
        <v>59925093</v>
      </c>
      <c r="E182" s="20">
        <v>26442102</v>
      </c>
    </row>
    <row r="183" spans="1:5" s="70" customFormat="1" ht="12" customHeight="1">
      <c r="A183" s="100" t="s">
        <v>220</v>
      </c>
      <c r="B183" s="100"/>
      <c r="C183" s="20">
        <v>63491502</v>
      </c>
      <c r="D183" s="20">
        <v>46151282</v>
      </c>
      <c r="E183" s="20">
        <v>17340220</v>
      </c>
    </row>
    <row r="184" spans="1:5" s="70" customFormat="1" ht="12" customHeight="1">
      <c r="A184" s="105" t="s">
        <v>221</v>
      </c>
      <c r="B184" s="105"/>
      <c r="C184" s="26">
        <v>210225333</v>
      </c>
      <c r="D184" s="26">
        <v>164643067</v>
      </c>
      <c r="E184" s="26">
        <v>45582266</v>
      </c>
    </row>
    <row r="185" spans="1:5" s="70" customFormat="1" ht="12" customHeight="1">
      <c r="A185" s="23"/>
      <c r="B185" s="23"/>
      <c r="C185" s="23"/>
      <c r="D185" s="23"/>
      <c r="E185" s="23"/>
    </row>
    <row r="186" spans="1:5" s="70" customFormat="1" ht="12" customHeight="1">
      <c r="A186" s="93" t="s">
        <v>223</v>
      </c>
      <c r="B186" s="93"/>
      <c r="C186" s="18">
        <f>SUM(C187:C194)</f>
        <v>69180671733</v>
      </c>
      <c r="D186" s="18">
        <f>SUM(D187:D194)</f>
        <v>48767590018</v>
      </c>
      <c r="E186" s="18">
        <f>SUM(E187:E194)</f>
        <v>20413081715</v>
      </c>
    </row>
    <row r="187" spans="1:5" s="70" customFormat="1" ht="12" customHeight="1">
      <c r="A187" s="100" t="s">
        <v>224</v>
      </c>
      <c r="B187" s="100"/>
      <c r="C187" s="20">
        <f>SUM(C56:C66)</f>
        <v>9007118545</v>
      </c>
      <c r="D187" s="20">
        <f>SUM(D56:D66)</f>
        <v>6669659402</v>
      </c>
      <c r="E187" s="20">
        <f>SUM(E56:E66)</f>
        <v>2337459143</v>
      </c>
    </row>
    <row r="188" spans="1:5" s="70" customFormat="1" ht="12" customHeight="1">
      <c r="A188" s="100" t="s">
        <v>225</v>
      </c>
      <c r="B188" s="100"/>
      <c r="C188" s="20">
        <f>SUM(C69:C120)</f>
        <v>31823482460</v>
      </c>
      <c r="D188" s="20">
        <f>SUM(D69:D120)</f>
        <v>22650277835</v>
      </c>
      <c r="E188" s="20">
        <f>SUM(E69:E120)</f>
        <v>9173204625</v>
      </c>
    </row>
    <row r="189" spans="1:5" s="70" customFormat="1" ht="12" customHeight="1">
      <c r="A189" s="100" t="s">
        <v>226</v>
      </c>
      <c r="B189" s="100"/>
      <c r="C189" s="20">
        <f>SUM(C123:C145)</f>
        <v>14481473019</v>
      </c>
      <c r="D189" s="20">
        <f>SUM(D123:D145)</f>
        <v>9485327027</v>
      </c>
      <c r="E189" s="20">
        <f>SUM(E123:E145)</f>
        <v>4996145992</v>
      </c>
    </row>
    <row r="190" spans="1:5" s="70" customFormat="1" ht="12" customHeight="1">
      <c r="A190" s="100" t="s">
        <v>227</v>
      </c>
      <c r="B190" s="100"/>
      <c r="C190" s="20">
        <f>SUM(C148:C155)</f>
        <v>919957719</v>
      </c>
      <c r="D190" s="20">
        <f>SUM(D148:D155)</f>
        <v>688899667</v>
      </c>
      <c r="E190" s="20">
        <f>SUM(E148:E155)</f>
        <v>231058052</v>
      </c>
    </row>
    <row r="191" spans="1:5" s="70" customFormat="1" ht="12" customHeight="1">
      <c r="A191" s="100" t="s">
        <v>228</v>
      </c>
      <c r="B191" s="100"/>
      <c r="C191" s="20">
        <f>SUM(C158:C163)</f>
        <v>9241420228</v>
      </c>
      <c r="D191" s="20">
        <f>SUM(D158:D163)</f>
        <v>6562594907</v>
      </c>
      <c r="E191" s="20">
        <f>SUM(E158:E163)</f>
        <v>2678825321</v>
      </c>
    </row>
    <row r="192" spans="1:5" s="70" customFormat="1" ht="12" customHeight="1">
      <c r="A192" s="100" t="s">
        <v>229</v>
      </c>
      <c r="B192" s="100"/>
      <c r="C192" s="20">
        <f>SUM(C166:C167)</f>
        <v>1366113457</v>
      </c>
      <c r="D192" s="20">
        <f>SUM(D166:D167)</f>
        <v>930473251</v>
      </c>
      <c r="E192" s="20">
        <f>SUM(E166:E167)</f>
        <v>435640206</v>
      </c>
    </row>
    <row r="193" spans="1:5" s="70" customFormat="1" ht="12" customHeight="1">
      <c r="A193" s="100" t="s">
        <v>230</v>
      </c>
      <c r="B193" s="100"/>
      <c r="C193" s="20">
        <f>SUM(C170:C172)</f>
        <v>895526986</v>
      </c>
      <c r="D193" s="20">
        <f>SUM(D170:D172)</f>
        <v>657782279</v>
      </c>
      <c r="E193" s="20">
        <f>SUM(E170:E172)</f>
        <v>237744707</v>
      </c>
    </row>
    <row r="194" spans="1:5" s="70" customFormat="1" ht="12" customHeight="1">
      <c r="A194" s="101" t="s">
        <v>231</v>
      </c>
      <c r="B194" s="101"/>
      <c r="C194" s="26">
        <f>SUM(C175:C184)</f>
        <v>1445579319</v>
      </c>
      <c r="D194" s="26">
        <f>SUM(D175:D184)</f>
        <v>1122575650</v>
      </c>
      <c r="E194" s="26">
        <f>SUM(E175:E184)</f>
        <v>323003669</v>
      </c>
    </row>
    <row r="195" spans="1:5" s="70" customFormat="1" ht="12" customHeight="1">
      <c r="A195" s="25"/>
      <c r="B195" s="25"/>
      <c r="C195" s="36"/>
      <c r="D195" s="36"/>
      <c r="E195" s="36"/>
    </row>
    <row r="196" spans="1:5" s="70" customFormat="1" ht="12" customHeight="1">
      <c r="A196" s="93" t="s">
        <v>307</v>
      </c>
      <c r="B196" s="93"/>
      <c r="C196" s="18">
        <f>+C197+C198+C199+C200+C201</f>
        <v>64213153236</v>
      </c>
      <c r="D196" s="18">
        <f>+D197+D198+D199+D200+D201</f>
        <v>44993374554</v>
      </c>
      <c r="E196" s="18">
        <f>+E197+E198+E199+E200+E201</f>
        <v>18980498739</v>
      </c>
    </row>
    <row r="197" spans="1:5" s="70" customFormat="1" ht="12" customHeight="1">
      <c r="A197" s="100" t="s">
        <v>308</v>
      </c>
      <c r="B197" s="100"/>
      <c r="C197" s="20">
        <f>+C158+C159+C162+C163</f>
        <v>8707942347</v>
      </c>
      <c r="D197" s="20">
        <f>+D158+D159+D162+D163</f>
        <v>6197641860</v>
      </c>
      <c r="E197" s="20">
        <f>+E158+E159+E162+E163</f>
        <v>2510300487</v>
      </c>
    </row>
    <row r="198" spans="1:5" s="70" customFormat="1" ht="12" customHeight="1">
      <c r="A198" s="100" t="s">
        <v>309</v>
      </c>
      <c r="B198" s="100"/>
      <c r="C198" s="22">
        <f>+C56+C57+C78+C58+C59+C60+C61+C62+C63+C64+C65+C66</f>
        <v>9137106816</v>
      </c>
      <c r="D198" s="22">
        <f>+D56+D57+D78+D58+D59+D60+D61+D62+D63+D64+D65+D66</f>
        <v>6766681679</v>
      </c>
      <c r="E198" s="22">
        <f>+E56+E57+E78+E58+E59+E60+E61+E62+E63+E64+E65+E66</f>
        <v>2370425137</v>
      </c>
    </row>
    <row r="199" spans="1:5" s="70" customFormat="1" ht="12" customHeight="1">
      <c r="A199" s="100" t="s">
        <v>310</v>
      </c>
      <c r="B199" s="100"/>
      <c r="C199" s="20">
        <f>+C123+C148+C125+C127+C128+C132+C134+C135+C155+C136+C137+C138+C140+C141+C143+C144</f>
        <v>12008643606</v>
      </c>
      <c r="D199" s="20">
        <f>+D123+D148+D125+D127+D128+D132+D134+D135+D155+D136+D137+D138+D139+D141+D143+D144</f>
        <v>7615910837</v>
      </c>
      <c r="E199" s="20">
        <f>+E123+E148+E125+E127+E128+E132+E134+E135+E155+E136+E137+E138+E139+E141+E143+E144</f>
        <v>4153452826</v>
      </c>
    </row>
    <row r="200" spans="1:5" s="70" customFormat="1" ht="12" customHeight="1">
      <c r="A200" s="100" t="s">
        <v>311</v>
      </c>
      <c r="B200" s="100"/>
      <c r="C200" s="20">
        <f>+C69+C70+C71+C72+C73+C74+C75+C76+C77+C79+C80+C81+C82+C83+C84+C85+C86+C87+C88+C89+C90+C91+C92+C93+C94+C95+C96+C97+C98+C99+C100+C101+C102+C103+C104+C105+C106+C107+C108+C109+C110+C111+C112+C113+C114+C115+C116+C117+C118+C119+C120</f>
        <v>31693494189</v>
      </c>
      <c r="D200" s="20">
        <f>+D69+D70+D71+D72+D73+D74+D75+D76+D77+D79+D80+D81+D82+D83+D84+D85+D86+D87+D88+D89+D90+D91+D92+D93+D94+D95+D96+D97+D98+D99+D100+D101+D102+D103+D104+D105+D106+D107+D108+D109+D110+D111+D112+D113+D114+D115+D116+D117+D118+D119+D120</f>
        <v>22553255558</v>
      </c>
      <c r="E200" s="20">
        <f>+E69+E70+E71+E72+E73+E74+E75+E76+E77+E79+E80+E81+E82+E83+E84+E85+E86+E87+E88+E89+E90+E91+E92+E93+E94+E95+E96+E97+E98+E99+E100+E101+E102+E103+E104+E105+E106+E107+E108+E109+E110+E111+E112+E113+E114+E115+E116+E117+E118+E119+E120</f>
        <v>9140238631</v>
      </c>
    </row>
    <row r="201" spans="1:5" s="70" customFormat="1" ht="12" customHeight="1">
      <c r="A201" s="74" t="s">
        <v>312</v>
      </c>
      <c r="B201" s="74"/>
      <c r="C201" s="26">
        <f>+C160+C129+C131+C161+C133+C145</f>
        <v>2665966278</v>
      </c>
      <c r="D201" s="26">
        <f>+D160+D129+D131+D161+D133+D145</f>
        <v>1859884620</v>
      </c>
      <c r="E201" s="26">
        <f>+E160+E129+E131+E161+E133+E145</f>
        <v>806081658</v>
      </c>
    </row>
    <row r="202" spans="1:5" s="70" customFormat="1" ht="12" customHeight="1">
      <c r="A202" s="29"/>
      <c r="B202" s="29"/>
      <c r="C202" s="30"/>
      <c r="D202" s="30"/>
      <c r="E202" s="30"/>
    </row>
    <row r="203" spans="1:5" s="70" customFormat="1" ht="12" customHeight="1">
      <c r="A203" s="64" t="s">
        <v>313</v>
      </c>
      <c r="B203" s="64"/>
      <c r="C203" s="35">
        <f>+C186-C196</f>
        <v>4967518497</v>
      </c>
      <c r="D203" s="35">
        <f>+D186-D196</f>
        <v>3774215464</v>
      </c>
      <c r="E203" s="35">
        <f>+E186-E196</f>
        <v>1432582976</v>
      </c>
    </row>
    <row r="204" spans="1:5" s="79" customFormat="1" ht="12" customHeight="1">
      <c r="A204" s="106"/>
      <c r="B204" s="89"/>
      <c r="C204" s="89"/>
      <c r="D204" s="89"/>
      <c r="E204" s="89"/>
    </row>
    <row r="205" spans="1:5" s="80" customFormat="1" ht="12" customHeight="1">
      <c r="A205" s="109" t="s">
        <v>321</v>
      </c>
      <c r="B205" s="109"/>
      <c r="C205" s="109"/>
      <c r="D205" s="89"/>
      <c r="E205" s="89"/>
    </row>
    <row r="206" spans="1:256" s="34" customFormat="1" ht="11.25">
      <c r="A206" s="110" t="s">
        <v>280</v>
      </c>
      <c r="B206" s="110"/>
      <c r="C206" s="110"/>
      <c r="D206" s="110"/>
      <c r="E206" s="11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  <c r="IS206" s="51"/>
      <c r="IT206" s="51"/>
      <c r="IU206" s="51"/>
      <c r="IV206" s="51"/>
    </row>
    <row r="207" spans="1:5" s="50" customFormat="1" ht="12" customHeight="1">
      <c r="A207" s="88" t="s">
        <v>317</v>
      </c>
      <c r="B207" s="89"/>
      <c r="C207" s="89"/>
      <c r="D207" s="89"/>
      <c r="E207" s="89"/>
    </row>
    <row r="208" spans="1:256" s="19" customFormat="1" ht="12" customHeight="1">
      <c r="A208" s="90"/>
      <c r="B208" s="90"/>
      <c r="C208" s="90"/>
      <c r="D208" s="90"/>
      <c r="E208" s="90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1:256" s="19" customFormat="1" ht="12" customHeight="1">
      <c r="A209" s="91" t="s">
        <v>234</v>
      </c>
      <c r="B209" s="91"/>
      <c r="C209" s="91"/>
      <c r="D209" s="91"/>
      <c r="E209" s="9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  <c r="IM209" s="51"/>
      <c r="IN209" s="51"/>
      <c r="IO209" s="51"/>
      <c r="IP209" s="51"/>
      <c r="IQ209" s="51"/>
      <c r="IR209" s="51"/>
      <c r="IS209" s="51"/>
      <c r="IT209" s="51"/>
      <c r="IU209" s="51"/>
      <c r="IV209" s="51"/>
    </row>
    <row r="210" spans="1:256" s="1" customFormat="1" ht="12" customHeight="1">
      <c r="A210" s="90"/>
      <c r="B210" s="90"/>
      <c r="C210" s="90"/>
      <c r="D210" s="90"/>
      <c r="E210" s="90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s="1" customFormat="1" ht="12" customHeight="1">
      <c r="A211" s="84" t="s">
        <v>325</v>
      </c>
      <c r="B211" s="84"/>
      <c r="C211" s="84"/>
      <c r="D211" s="84"/>
      <c r="E211" s="84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" customFormat="1" ht="12" customHeight="1">
      <c r="A212" s="85" t="s">
        <v>278</v>
      </c>
      <c r="B212" s="85"/>
      <c r="C212" s="85"/>
      <c r="D212" s="85"/>
      <c r="E212" s="85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5" ht="12" customHeight="1">
      <c r="A213" s="44"/>
      <c r="B213" s="44"/>
      <c r="C213" s="44"/>
      <c r="D213" s="44"/>
      <c r="E213" s="44"/>
    </row>
  </sheetData>
  <sheetProtection/>
  <mergeCells count="176">
    <mergeCell ref="A212:E212"/>
    <mergeCell ref="A207:E207"/>
    <mergeCell ref="A205:E205"/>
    <mergeCell ref="A206:E206"/>
    <mergeCell ref="A208:E208"/>
    <mergeCell ref="A209:E209"/>
    <mergeCell ref="A210:E210"/>
    <mergeCell ref="A211:E211"/>
    <mergeCell ref="A196:B196"/>
    <mergeCell ref="A197:B197"/>
    <mergeCell ref="A198:B198"/>
    <mergeCell ref="A199:B199"/>
    <mergeCell ref="A200:B200"/>
    <mergeCell ref="A204:E204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69:B169"/>
    <mergeCell ref="A170:B170"/>
    <mergeCell ref="A171:B171"/>
    <mergeCell ref="A172:B172"/>
    <mergeCell ref="A174:B174"/>
    <mergeCell ref="A175:B175"/>
    <mergeCell ref="A161:B161"/>
    <mergeCell ref="A162:B162"/>
    <mergeCell ref="A163:B163"/>
    <mergeCell ref="A165:B165"/>
    <mergeCell ref="A166:B166"/>
    <mergeCell ref="A167:B167"/>
    <mergeCell ref="A154:B154"/>
    <mergeCell ref="A155:B155"/>
    <mergeCell ref="A157:B157"/>
    <mergeCell ref="A158:B158"/>
    <mergeCell ref="A159:B159"/>
    <mergeCell ref="A160:B160"/>
    <mergeCell ref="A148:B148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7:B147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C7"/>
    <mergeCell ref="A8:B8"/>
    <mergeCell ref="A10:B10"/>
    <mergeCell ref="A11:B11"/>
    <mergeCell ref="A15:B15"/>
    <mergeCell ref="A19:B19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5" width="14.7109375" style="82" customWidth="1"/>
    <col min="6" max="16384" width="9.140625" style="8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322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66" customFormat="1" ht="12" customHeight="1">
      <c r="A5" s="98"/>
      <c r="B5" s="98"/>
      <c r="C5" s="7" t="s">
        <v>1</v>
      </c>
      <c r="D5" s="7" t="s">
        <v>2</v>
      </c>
      <c r="E5" s="8" t="s">
        <v>3</v>
      </c>
    </row>
    <row r="6" spans="1:5" s="66" customFormat="1" ht="12" customHeight="1">
      <c r="A6" s="99"/>
      <c r="B6" s="99"/>
      <c r="C6" s="75"/>
      <c r="D6" s="75"/>
      <c r="E6" s="75"/>
    </row>
    <row r="7" spans="1:5" s="76" customFormat="1" ht="12" customHeight="1">
      <c r="A7" s="86"/>
      <c r="B7" s="86"/>
      <c r="C7" s="86"/>
      <c r="D7" s="73"/>
      <c r="E7" s="73"/>
    </row>
    <row r="8" spans="1:5" s="77" customFormat="1" ht="12" customHeight="1">
      <c r="A8" s="92" t="s">
        <v>4</v>
      </c>
      <c r="B8" s="92"/>
      <c r="C8" s="14">
        <f>C10+C21+C36+C40+C50</f>
        <v>68128449473</v>
      </c>
      <c r="D8" s="14">
        <f>D10+D21+D36+D40+D50</f>
        <v>47701423846</v>
      </c>
      <c r="E8" s="14">
        <f>E10+E21+E36+E40+E50</f>
        <v>20427025627</v>
      </c>
    </row>
    <row r="9" spans="1:5" s="77" customFormat="1" ht="12" customHeight="1">
      <c r="A9" s="15"/>
      <c r="B9" s="15"/>
      <c r="C9" s="16"/>
      <c r="D9" s="16"/>
      <c r="E9" s="16"/>
    </row>
    <row r="10" spans="1:5" s="78" customFormat="1" ht="12" customHeight="1">
      <c r="A10" s="93" t="s">
        <v>5</v>
      </c>
      <c r="B10" s="93"/>
      <c r="C10" s="18">
        <f>C11+C15+C19</f>
        <v>3688220839</v>
      </c>
      <c r="D10" s="18">
        <f>D11+D15+D19</f>
        <v>2686867102</v>
      </c>
      <c r="E10" s="18">
        <f>E11+E15+E19</f>
        <v>1001353737</v>
      </c>
    </row>
    <row r="11" spans="1:5" s="70" customFormat="1" ht="12" customHeight="1">
      <c r="A11" s="100" t="s">
        <v>6</v>
      </c>
      <c r="B11" s="100"/>
      <c r="C11" s="20">
        <f>C12+C13+C14</f>
        <v>1435241582</v>
      </c>
      <c r="D11" s="20">
        <f>D12+D13+D14</f>
        <v>1111068800</v>
      </c>
      <c r="E11" s="20">
        <f>E12+E13+E14</f>
        <v>324172782</v>
      </c>
    </row>
    <row r="12" spans="1:5" s="70" customFormat="1" ht="12" customHeight="1">
      <c r="A12" s="21"/>
      <c r="B12" s="22" t="s">
        <v>7</v>
      </c>
      <c r="C12" s="20">
        <f>C175+C176+C178+C183+C184</f>
        <v>571035422</v>
      </c>
      <c r="D12" s="20">
        <f>D175+D176+D178+D183+D184</f>
        <v>441954451</v>
      </c>
      <c r="E12" s="20">
        <f>E175+E176+E178+E183+E184</f>
        <v>129080971</v>
      </c>
    </row>
    <row r="13" spans="1:5" s="70" customFormat="1" ht="12" customHeight="1">
      <c r="A13" s="21"/>
      <c r="B13" s="22" t="s">
        <v>8</v>
      </c>
      <c r="C13" s="20">
        <f>+C179</f>
        <v>487868974</v>
      </c>
      <c r="D13" s="20">
        <f>+D179</f>
        <v>389166579</v>
      </c>
      <c r="E13" s="20">
        <f>+E179</f>
        <v>98702395</v>
      </c>
    </row>
    <row r="14" spans="1:5" s="70" customFormat="1" ht="12" customHeight="1">
      <c r="A14" s="21"/>
      <c r="B14" s="23" t="s">
        <v>9</v>
      </c>
      <c r="C14" s="20">
        <f>C177+C180+C181+C182</f>
        <v>376337186</v>
      </c>
      <c r="D14" s="20">
        <f>D177+D180+D181+D182</f>
        <v>279947770</v>
      </c>
      <c r="E14" s="20">
        <f>E177+E180+E181+E182</f>
        <v>96389416</v>
      </c>
    </row>
    <row r="15" spans="1:5" s="70" customFormat="1" ht="12" customHeight="1">
      <c r="A15" s="100" t="s">
        <v>10</v>
      </c>
      <c r="B15" s="100"/>
      <c r="C15" s="20">
        <f>C16+C17+C18</f>
        <v>891295639</v>
      </c>
      <c r="D15" s="20">
        <f>D16+D17+D18</f>
        <v>650792425</v>
      </c>
      <c r="E15" s="20">
        <f>E16+E17+E18</f>
        <v>240503214</v>
      </c>
    </row>
    <row r="16" spans="1:5" s="70" customFormat="1" ht="12" customHeight="1">
      <c r="A16" s="21"/>
      <c r="B16" s="22" t="s">
        <v>11</v>
      </c>
      <c r="C16" s="20">
        <f>+C171</f>
        <v>295663780</v>
      </c>
      <c r="D16" s="20">
        <f>+D171</f>
        <v>216619503</v>
      </c>
      <c r="E16" s="20">
        <f>+E171</f>
        <v>79044277</v>
      </c>
    </row>
    <row r="17" spans="1:5" s="70" customFormat="1" ht="12" customHeight="1">
      <c r="A17" s="21"/>
      <c r="B17" s="22" t="s">
        <v>12</v>
      </c>
      <c r="C17" s="20">
        <f>+C170</f>
        <v>295720087</v>
      </c>
      <c r="D17" s="20">
        <f>+D170</f>
        <v>221090556</v>
      </c>
      <c r="E17" s="20">
        <f>+E170</f>
        <v>74629531</v>
      </c>
    </row>
    <row r="18" spans="1:5" s="70" customFormat="1" ht="12" customHeight="1">
      <c r="A18" s="24"/>
      <c r="B18" s="22" t="s">
        <v>13</v>
      </c>
      <c r="C18" s="20">
        <f>C172</f>
        <v>299911772</v>
      </c>
      <c r="D18" s="20">
        <f>D172</f>
        <v>213082366</v>
      </c>
      <c r="E18" s="20">
        <f>E172</f>
        <v>86829406</v>
      </c>
    </row>
    <row r="19" spans="1:5" s="70" customFormat="1" ht="12" customHeight="1">
      <c r="A19" s="101" t="s">
        <v>14</v>
      </c>
      <c r="B19" s="101"/>
      <c r="C19" s="26">
        <f>C166+C167</f>
        <v>1361683618</v>
      </c>
      <c r="D19" s="26">
        <f>D166+D167</f>
        <v>925005877</v>
      </c>
      <c r="E19" s="26">
        <f>E166+E167</f>
        <v>436677741</v>
      </c>
    </row>
    <row r="20" spans="1:5" s="70" customFormat="1" ht="12" customHeight="1">
      <c r="A20" s="24"/>
      <c r="B20" s="24"/>
      <c r="C20" s="24"/>
      <c r="D20" s="24"/>
      <c r="E20" s="24"/>
    </row>
    <row r="21" spans="1:5" s="78" customFormat="1" ht="12" customHeight="1">
      <c r="A21" s="93" t="s">
        <v>290</v>
      </c>
      <c r="B21" s="93"/>
      <c r="C21" s="18">
        <f>C22+C23+C24+C27+C30+C31</f>
        <v>15202490674</v>
      </c>
      <c r="D21" s="18">
        <f>D22+D23+D24+D27+D30+D31</f>
        <v>9977044771</v>
      </c>
      <c r="E21" s="18">
        <f>E22+E23+E24+E27+E30+E31</f>
        <v>5225445903</v>
      </c>
    </row>
    <row r="22" spans="1:5" s="70" customFormat="1" ht="12" customHeight="1">
      <c r="A22" s="100" t="s">
        <v>16</v>
      </c>
      <c r="B22" s="100"/>
      <c r="C22" s="20">
        <f>C123+C125+C126+C134+C135+C137+C138+C140+C141</f>
        <v>10010524652</v>
      </c>
      <c r="D22" s="20">
        <f>D123+D125+D126+D134+D135+D137+D138+D140+D141</f>
        <v>6359018435</v>
      </c>
      <c r="E22" s="20">
        <f>E123+E125+E126+E134+E135+E137+E138+E140+E141</f>
        <v>3651506217</v>
      </c>
    </row>
    <row r="23" spans="1:5" s="70" customFormat="1" ht="12" customHeight="1">
      <c r="A23" s="100" t="s">
        <v>17</v>
      </c>
      <c r="B23" s="100"/>
      <c r="C23" s="20">
        <f>C131</f>
        <v>1385380346</v>
      </c>
      <c r="D23" s="20">
        <f>D131</f>
        <v>967780844</v>
      </c>
      <c r="E23" s="20">
        <f>E131</f>
        <v>417599502</v>
      </c>
    </row>
    <row r="24" spans="1:5" s="70" customFormat="1" ht="12" customHeight="1">
      <c r="A24" s="100" t="s">
        <v>18</v>
      </c>
      <c r="B24" s="100"/>
      <c r="C24" s="20">
        <f>C25+C26</f>
        <v>2142888094</v>
      </c>
      <c r="D24" s="20">
        <f>D25+D26</f>
        <v>1443310987</v>
      </c>
      <c r="E24" s="20">
        <f>E25+E26</f>
        <v>699577107</v>
      </c>
    </row>
    <row r="25" spans="1:5" s="70" customFormat="1" ht="12" customHeight="1">
      <c r="A25" s="27"/>
      <c r="B25" s="22" t="s">
        <v>19</v>
      </c>
      <c r="C25" s="20">
        <f>C124+C128+C130+C136+C142+C145</f>
        <v>169412195</v>
      </c>
      <c r="D25" s="20">
        <f>D124+D128+D130+D136+D142+D145</f>
        <v>136428315</v>
      </c>
      <c r="E25" s="20">
        <f>E124+E128+E130+E136+E142+E145</f>
        <v>32983880</v>
      </c>
    </row>
    <row r="26" spans="1:5" s="70" customFormat="1" ht="12" customHeight="1">
      <c r="A26" s="24"/>
      <c r="B26" s="22" t="s">
        <v>20</v>
      </c>
      <c r="C26" s="20">
        <f>C129+C132+C133+C143</f>
        <v>1973475899</v>
      </c>
      <c r="D26" s="20">
        <f>D129+D132+D133+D143</f>
        <v>1306882672</v>
      </c>
      <c r="E26" s="20">
        <f>E129+E132+E133+E143</f>
        <v>666593227</v>
      </c>
    </row>
    <row r="27" spans="1:5" s="70" customFormat="1" ht="12" customHeight="1">
      <c r="A27" s="100" t="s">
        <v>21</v>
      </c>
      <c r="B27" s="100"/>
      <c r="C27" s="20">
        <f>C28+C29</f>
        <v>627340867</v>
      </c>
      <c r="D27" s="20">
        <f>D28+D29</f>
        <v>427046214</v>
      </c>
      <c r="E27" s="20">
        <f>E28+E29</f>
        <v>200294653</v>
      </c>
    </row>
    <row r="28" spans="1:5" s="70" customFormat="1" ht="12" customHeight="1">
      <c r="A28" s="27"/>
      <c r="B28" s="22" t="s">
        <v>22</v>
      </c>
      <c r="C28" s="20">
        <f>+C127</f>
        <v>197851680</v>
      </c>
      <c r="D28" s="20">
        <f>+D127</f>
        <v>162874122</v>
      </c>
      <c r="E28" s="20">
        <f>+E127</f>
        <v>34977558</v>
      </c>
    </row>
    <row r="29" spans="1:5" s="70" customFormat="1" ht="12" customHeight="1">
      <c r="A29" s="24"/>
      <c r="B29" s="22" t="s">
        <v>23</v>
      </c>
      <c r="C29" s="20">
        <f>C144</f>
        <v>429489187</v>
      </c>
      <c r="D29" s="20">
        <f>D144</f>
        <v>264172092</v>
      </c>
      <c r="E29" s="20">
        <f>E144</f>
        <v>165317095</v>
      </c>
    </row>
    <row r="30" spans="1:5" s="70" customFormat="1" ht="12" customHeight="1">
      <c r="A30" s="100" t="s">
        <v>24</v>
      </c>
      <c r="B30" s="100"/>
      <c r="C30" s="20">
        <f>C139</f>
        <v>123856933</v>
      </c>
      <c r="D30" s="20">
        <f>D139</f>
        <v>96756214</v>
      </c>
      <c r="E30" s="20">
        <f>E139</f>
        <v>27100719</v>
      </c>
    </row>
    <row r="31" spans="1:5" s="70" customFormat="1" ht="12" customHeight="1">
      <c r="A31" s="100" t="s">
        <v>291</v>
      </c>
      <c r="B31" s="100"/>
      <c r="C31" s="20">
        <f>C32+C33+C34</f>
        <v>912499782</v>
      </c>
      <c r="D31" s="20">
        <f>D32+D33+D34</f>
        <v>683132077</v>
      </c>
      <c r="E31" s="20">
        <f>E32+E33+E34</f>
        <v>229367705</v>
      </c>
    </row>
    <row r="32" spans="1:5" s="70" customFormat="1" ht="12" customHeight="1">
      <c r="A32" s="27"/>
      <c r="B32" s="22" t="s">
        <v>26</v>
      </c>
      <c r="C32" s="20">
        <f>C153</f>
        <v>85515305</v>
      </c>
      <c r="D32" s="20">
        <f>D153</f>
        <v>69703572</v>
      </c>
      <c r="E32" s="20">
        <f>E153</f>
        <v>15811733</v>
      </c>
    </row>
    <row r="33" spans="1:5" s="70" customFormat="1" ht="12" customHeight="1">
      <c r="A33" s="21"/>
      <c r="B33" s="22" t="s">
        <v>27</v>
      </c>
      <c r="C33" s="20">
        <f>C149+C150+C151+C154</f>
        <v>62349411</v>
      </c>
      <c r="D33" s="20">
        <f>D149+D150+D151+D154</f>
        <v>51552727</v>
      </c>
      <c r="E33" s="20">
        <f>E149+E150+E151+E154</f>
        <v>10796684</v>
      </c>
    </row>
    <row r="34" spans="1:5" s="70" customFormat="1" ht="12" customHeight="1">
      <c r="A34" s="21"/>
      <c r="B34" s="28" t="s">
        <v>292</v>
      </c>
      <c r="C34" s="26">
        <f>C148+C152+C155</f>
        <v>764635066</v>
      </c>
      <c r="D34" s="26">
        <f>D148+D152+D155</f>
        <v>561875778</v>
      </c>
      <c r="E34" s="26">
        <f>E148+E152+E155</f>
        <v>202759288</v>
      </c>
    </row>
    <row r="35" spans="1:5" s="70" customFormat="1" ht="12" customHeight="1">
      <c r="A35" s="24"/>
      <c r="B35" s="24"/>
      <c r="C35" s="24"/>
      <c r="D35" s="24"/>
      <c r="E35" s="24"/>
    </row>
    <row r="36" spans="1:5" s="78" customFormat="1" ht="12" customHeight="1">
      <c r="A36" s="93" t="s">
        <v>29</v>
      </c>
      <c r="B36" s="93"/>
      <c r="C36" s="18">
        <f>C37+C38</f>
        <v>8923835587</v>
      </c>
      <c r="D36" s="18">
        <f>D37+D38</f>
        <v>6257160687</v>
      </c>
      <c r="E36" s="18">
        <f>E37+E38</f>
        <v>2666674900</v>
      </c>
    </row>
    <row r="37" spans="1:5" s="70" customFormat="1" ht="12" customHeight="1">
      <c r="A37" s="100" t="s">
        <v>30</v>
      </c>
      <c r="B37" s="100"/>
      <c r="C37" s="20">
        <f>C158+C159+C162</f>
        <v>7907336420</v>
      </c>
      <c r="D37" s="20">
        <f>D158+D159+D162</f>
        <v>5550200572</v>
      </c>
      <c r="E37" s="20">
        <f>E158+E159+E162</f>
        <v>2357135848</v>
      </c>
    </row>
    <row r="38" spans="1:5" s="70" customFormat="1" ht="12" customHeight="1">
      <c r="A38" s="101" t="s">
        <v>31</v>
      </c>
      <c r="B38" s="101"/>
      <c r="C38" s="26">
        <f>+C160+C163</f>
        <v>1016499167</v>
      </c>
      <c r="D38" s="26">
        <f>+D160+D163</f>
        <v>706960115</v>
      </c>
      <c r="E38" s="26">
        <f>+E160+E163</f>
        <v>309539052</v>
      </c>
    </row>
    <row r="39" spans="1:5" s="70" customFormat="1" ht="12" customHeight="1">
      <c r="A39" s="24"/>
      <c r="B39" s="24"/>
      <c r="C39" s="24"/>
      <c r="D39" s="24"/>
      <c r="E39" s="24"/>
    </row>
    <row r="40" spans="1:5" s="78" customFormat="1" ht="12" customHeight="1">
      <c r="A40" s="93" t="s">
        <v>32</v>
      </c>
      <c r="B40" s="93"/>
      <c r="C40" s="18">
        <f>C41+C42+C45</f>
        <v>30470229884</v>
      </c>
      <c r="D40" s="18">
        <f>D41+D42+D45</f>
        <v>21565944041</v>
      </c>
      <c r="E40" s="18">
        <f>E41+E42+E45</f>
        <v>8904285843</v>
      </c>
    </row>
    <row r="41" spans="1:5" s="70" customFormat="1" ht="12" customHeight="1">
      <c r="A41" s="100" t="s">
        <v>33</v>
      </c>
      <c r="B41" s="100"/>
      <c r="C41" s="20">
        <f>C80+C81+C84+C85+C87+C89+C91+C92+C96+C98+C103+C104+C108+C111+C114+C116+C119+C120</f>
        <v>21884104723</v>
      </c>
      <c r="D41" s="20">
        <f>D80+D81+D84+D85+D87+D89+D91+D92+D96+D98+D103+D104+D108+D111+D114+D116+D119+D120</f>
        <v>15395332579</v>
      </c>
      <c r="E41" s="20">
        <f>E80+E81+E84+E85+E87+E89+E91+E92+E96+E98+E103+E104+E108+E111+E114+E116+E119+E120</f>
        <v>6488772144</v>
      </c>
    </row>
    <row r="42" spans="1:5" s="70" customFormat="1" ht="12" customHeight="1">
      <c r="A42" s="102" t="s">
        <v>34</v>
      </c>
      <c r="B42" s="102"/>
      <c r="C42" s="20">
        <f>C43+C44</f>
        <v>4206928075</v>
      </c>
      <c r="D42" s="20">
        <f>D43+D44</f>
        <v>3091193827</v>
      </c>
      <c r="E42" s="20">
        <f>E43+E44</f>
        <v>1115734248</v>
      </c>
    </row>
    <row r="43" spans="1:5" s="70" customFormat="1" ht="12" customHeight="1">
      <c r="A43" s="28"/>
      <c r="B43" s="22" t="s">
        <v>35</v>
      </c>
      <c r="C43" s="20">
        <f>C74+C101+C90+C161+C94+C99+C117</f>
        <v>2801685707</v>
      </c>
      <c r="D43" s="20">
        <f>D74+D101+D90+D161+D94+D99+D117</f>
        <v>2090130714</v>
      </c>
      <c r="E43" s="20">
        <f>E74+E101+E90+E161+E94+E99+E117</f>
        <v>711554993</v>
      </c>
    </row>
    <row r="44" spans="1:5" s="70" customFormat="1" ht="12" customHeight="1">
      <c r="A44" s="28"/>
      <c r="B44" s="22" t="s">
        <v>36</v>
      </c>
      <c r="C44" s="20">
        <f>C82+C107+C109</f>
        <v>1405242368</v>
      </c>
      <c r="D44" s="20">
        <f>D82+D107+D109</f>
        <v>1001063113</v>
      </c>
      <c r="E44" s="20">
        <f>E82+E107+E109</f>
        <v>404179255</v>
      </c>
    </row>
    <row r="45" spans="1:5" s="70" customFormat="1" ht="12" customHeight="1">
      <c r="A45" s="100" t="s">
        <v>38</v>
      </c>
      <c r="B45" s="100"/>
      <c r="C45" s="20">
        <f>C46+C47+C48</f>
        <v>4379197086</v>
      </c>
      <c r="D45" s="20">
        <f>D46+D47+D48</f>
        <v>3079417635</v>
      </c>
      <c r="E45" s="20">
        <f>E46+E47+E48</f>
        <v>1299779451</v>
      </c>
    </row>
    <row r="46" spans="1:5" s="70" customFormat="1" ht="12" customHeight="1">
      <c r="A46" s="28"/>
      <c r="B46" s="22" t="s">
        <v>39</v>
      </c>
      <c r="C46" s="20">
        <f>+C70+C71+C79+C100</f>
        <v>440386456</v>
      </c>
      <c r="D46" s="20">
        <f>+D70+D71+D79+D100</f>
        <v>340085771</v>
      </c>
      <c r="E46" s="20">
        <f>+E70+E71+E79+E100</f>
        <v>100300685</v>
      </c>
    </row>
    <row r="47" spans="1:5" s="70" customFormat="1" ht="12" customHeight="1">
      <c r="A47" s="28"/>
      <c r="B47" s="22" t="s">
        <v>40</v>
      </c>
      <c r="C47" s="20">
        <f>C73+C75+C86+C88+C102+C106+C112+C115</f>
        <v>1007972573</v>
      </c>
      <c r="D47" s="20">
        <f>D73+D75+D86+D88+D102+D106+D112+D115</f>
        <v>767573374</v>
      </c>
      <c r="E47" s="20">
        <f>E73+E75+E86+E88+E102+E106+E112+E115</f>
        <v>240399199</v>
      </c>
    </row>
    <row r="48" spans="1:5" s="70" customFormat="1" ht="12" customHeight="1">
      <c r="A48" s="28"/>
      <c r="B48" s="28" t="s">
        <v>41</v>
      </c>
      <c r="C48" s="26">
        <f>C69+C76+C83+C93+C105+C110+C118</f>
        <v>2930838057</v>
      </c>
      <c r="D48" s="26">
        <f>D69+D76+D83+D93+D105+D110+D118</f>
        <v>1971758490</v>
      </c>
      <c r="E48" s="26">
        <f>E69+E76+E83+E93+E105+E110+E118</f>
        <v>959079567</v>
      </c>
    </row>
    <row r="49" spans="1:5" s="70" customFormat="1" ht="12" customHeight="1">
      <c r="A49" s="23"/>
      <c r="B49" s="23"/>
      <c r="C49" s="23"/>
      <c r="D49" s="23"/>
      <c r="E49" s="23"/>
    </row>
    <row r="50" spans="1:5" s="78" customFormat="1" ht="12" customHeight="1">
      <c r="A50" s="93" t="s">
        <v>42</v>
      </c>
      <c r="B50" s="93"/>
      <c r="C50" s="18">
        <f>C51+C52+C53</f>
        <v>9843672489</v>
      </c>
      <c r="D50" s="18">
        <f>D51+D52+D53</f>
        <v>7214407245</v>
      </c>
      <c r="E50" s="18">
        <f>E51+E52+E53</f>
        <v>2629265244</v>
      </c>
    </row>
    <row r="51" spans="1:5" s="70" customFormat="1" ht="12" customHeight="1">
      <c r="A51" s="100" t="s">
        <v>43</v>
      </c>
      <c r="B51" s="100"/>
      <c r="C51" s="20">
        <f>C56+C59+C62+C66</f>
        <v>3099590673</v>
      </c>
      <c r="D51" s="20">
        <f>D56+D59+D62+D66</f>
        <v>2278460800</v>
      </c>
      <c r="E51" s="20">
        <f>E56+E59+E62+E66</f>
        <v>821129873</v>
      </c>
    </row>
    <row r="52" spans="1:5" s="70" customFormat="1" ht="12" customHeight="1">
      <c r="A52" s="100" t="s">
        <v>44</v>
      </c>
      <c r="B52" s="100"/>
      <c r="C52" s="20">
        <f>C72+C77+C78+C60+C61+C95+C97+C63+C64+C113+C65</f>
        <v>6115029890</v>
      </c>
      <c r="D52" s="20">
        <f>D72+D77+D78+D60+D61+D95+D97+D63+D64+D113+D65</f>
        <v>4469810524</v>
      </c>
      <c r="E52" s="20">
        <f>E72+E77+E78+E60+E61+E95+E97+E63+E64+E113+E65</f>
        <v>1645219366</v>
      </c>
    </row>
    <row r="53" spans="1:5" s="70" customFormat="1" ht="12" customHeight="1">
      <c r="A53" s="101" t="s">
        <v>45</v>
      </c>
      <c r="B53" s="101"/>
      <c r="C53" s="26">
        <f>C58+C57</f>
        <v>629051926</v>
      </c>
      <c r="D53" s="26">
        <f>D58+D57</f>
        <v>466135921</v>
      </c>
      <c r="E53" s="26">
        <f>E58+E57</f>
        <v>162916005</v>
      </c>
    </row>
    <row r="54" spans="1:5" s="70" customFormat="1" ht="12" customHeight="1">
      <c r="A54" s="23"/>
      <c r="B54" s="29"/>
      <c r="C54" s="30"/>
      <c r="D54" s="30"/>
      <c r="E54" s="30"/>
    </row>
    <row r="55" spans="1:5" s="70" customFormat="1" ht="12" customHeight="1">
      <c r="A55" s="103" t="s">
        <v>46</v>
      </c>
      <c r="B55" s="103"/>
      <c r="C55" s="16">
        <f>SUM(C56:C66)</f>
        <v>8883948627</v>
      </c>
      <c r="D55" s="16">
        <f>SUM(D56:D66)</f>
        <v>6538305974</v>
      </c>
      <c r="E55" s="16">
        <f>SUM(E56:E66)</f>
        <v>2345642653</v>
      </c>
    </row>
    <row r="56" spans="1:5" s="70" customFormat="1" ht="12" customHeight="1">
      <c r="A56" s="100" t="s">
        <v>47</v>
      </c>
      <c r="B56" s="100"/>
      <c r="C56" s="20">
        <v>635084174</v>
      </c>
      <c r="D56" s="20">
        <v>436321312</v>
      </c>
      <c r="E56" s="20">
        <v>198762862</v>
      </c>
    </row>
    <row r="57" spans="1:5" s="70" customFormat="1" ht="12" customHeight="1">
      <c r="A57" s="100" t="s">
        <v>49</v>
      </c>
      <c r="B57" s="100"/>
      <c r="C57" s="20">
        <v>272314837</v>
      </c>
      <c r="D57" s="20">
        <v>204542305</v>
      </c>
      <c r="E57" s="20">
        <v>67772532</v>
      </c>
    </row>
    <row r="58" spans="1:5" s="70" customFormat="1" ht="12" customHeight="1">
      <c r="A58" s="100" t="s">
        <v>50</v>
      </c>
      <c r="B58" s="100"/>
      <c r="C58" s="20">
        <v>356737089</v>
      </c>
      <c r="D58" s="20">
        <v>261593616</v>
      </c>
      <c r="E58" s="20">
        <v>95143473</v>
      </c>
    </row>
    <row r="59" spans="1:5" s="70" customFormat="1" ht="12" customHeight="1">
      <c r="A59" s="100" t="s">
        <v>51</v>
      </c>
      <c r="B59" s="100"/>
      <c r="C59" s="20">
        <v>1341337978</v>
      </c>
      <c r="D59" s="20">
        <v>1025386109</v>
      </c>
      <c r="E59" s="20">
        <v>315951869</v>
      </c>
    </row>
    <row r="60" spans="1:5" s="70" customFormat="1" ht="12" customHeight="1">
      <c r="A60" s="100" t="s">
        <v>52</v>
      </c>
      <c r="B60" s="100"/>
      <c r="C60" s="20">
        <v>404349799</v>
      </c>
      <c r="D60" s="20">
        <v>303735133</v>
      </c>
      <c r="E60" s="20">
        <v>100614666</v>
      </c>
    </row>
    <row r="61" spans="1:5" s="70" customFormat="1" ht="12" customHeight="1">
      <c r="A61" s="100" t="s">
        <v>54</v>
      </c>
      <c r="B61" s="100"/>
      <c r="C61" s="20">
        <v>2877169893</v>
      </c>
      <c r="D61" s="20">
        <v>2181093527</v>
      </c>
      <c r="E61" s="20">
        <v>696076366</v>
      </c>
    </row>
    <row r="62" spans="1:5" s="70" customFormat="1" ht="12" customHeight="1">
      <c r="A62" s="100" t="s">
        <v>56</v>
      </c>
      <c r="B62" s="100"/>
      <c r="C62" s="20">
        <v>665961983</v>
      </c>
      <c r="D62" s="20">
        <v>482808857</v>
      </c>
      <c r="E62" s="20">
        <v>183153126</v>
      </c>
    </row>
    <row r="63" spans="1:5" s="70" customFormat="1" ht="12" customHeight="1">
      <c r="A63" s="100" t="s">
        <v>57</v>
      </c>
      <c r="B63" s="100"/>
      <c r="C63" s="20">
        <v>444320377</v>
      </c>
      <c r="D63" s="20">
        <v>297429141</v>
      </c>
      <c r="E63" s="20">
        <v>146891236</v>
      </c>
    </row>
    <row r="64" spans="1:5" s="70" customFormat="1" ht="12" customHeight="1">
      <c r="A64" s="100" t="s">
        <v>58</v>
      </c>
      <c r="B64" s="100"/>
      <c r="C64" s="20">
        <v>431932757</v>
      </c>
      <c r="D64" s="20">
        <v>301072060</v>
      </c>
      <c r="E64" s="20">
        <v>130860697</v>
      </c>
    </row>
    <row r="65" spans="1:5" s="70" customFormat="1" ht="12" customHeight="1">
      <c r="A65" s="100" t="s">
        <v>59</v>
      </c>
      <c r="B65" s="100"/>
      <c r="C65" s="20">
        <v>997533202</v>
      </c>
      <c r="D65" s="20">
        <v>710379392</v>
      </c>
      <c r="E65" s="20">
        <v>287153810</v>
      </c>
    </row>
    <row r="66" spans="1:5" s="70" customFormat="1" ht="12" customHeight="1">
      <c r="A66" s="101" t="s">
        <v>60</v>
      </c>
      <c r="B66" s="101"/>
      <c r="C66" s="26">
        <v>457206538</v>
      </c>
      <c r="D66" s="26">
        <v>333944522</v>
      </c>
      <c r="E66" s="26">
        <v>123262016</v>
      </c>
    </row>
    <row r="67" spans="1:5" s="70" customFormat="1" ht="12" customHeight="1">
      <c r="A67" s="23"/>
      <c r="B67" s="23"/>
      <c r="C67" s="23"/>
      <c r="D67" s="23"/>
      <c r="E67" s="23"/>
    </row>
    <row r="68" spans="1:5" s="70" customFormat="1" ht="12" customHeight="1">
      <c r="A68" s="93" t="s">
        <v>61</v>
      </c>
      <c r="B68" s="93"/>
      <c r="C68" s="18">
        <f>SUM(C69:C120)</f>
        <v>31388717565</v>
      </c>
      <c r="D68" s="18">
        <f>SUM(D69:D120)</f>
        <v>22208946996</v>
      </c>
      <c r="E68" s="18">
        <f>SUM(E69:E120)</f>
        <v>9179770569</v>
      </c>
    </row>
    <row r="69" spans="1:5" s="70" customFormat="1" ht="12" customHeight="1">
      <c r="A69" s="100" t="s">
        <v>62</v>
      </c>
      <c r="B69" s="100"/>
      <c r="C69" s="20">
        <v>806136806</v>
      </c>
      <c r="D69" s="20">
        <v>546710640</v>
      </c>
      <c r="E69" s="20">
        <v>259426166</v>
      </c>
    </row>
    <row r="70" spans="1:5" s="70" customFormat="1" ht="12" customHeight="1">
      <c r="A70" s="100" t="s">
        <v>63</v>
      </c>
      <c r="B70" s="100"/>
      <c r="C70" s="20">
        <v>192168208</v>
      </c>
      <c r="D70" s="20">
        <v>152458352</v>
      </c>
      <c r="E70" s="20">
        <v>39709856</v>
      </c>
    </row>
    <row r="71" spans="1:5" s="70" customFormat="1" ht="12" customHeight="1">
      <c r="A71" s="100" t="s">
        <v>64</v>
      </c>
      <c r="B71" s="100"/>
      <c r="C71" s="20">
        <v>47715804</v>
      </c>
      <c r="D71" s="20">
        <v>35496939</v>
      </c>
      <c r="E71" s="20">
        <v>12218865</v>
      </c>
    </row>
    <row r="72" spans="1:5" s="70" customFormat="1" ht="12" customHeight="1">
      <c r="A72" s="100" t="s">
        <v>65</v>
      </c>
      <c r="B72" s="100"/>
      <c r="C72" s="20">
        <v>134992663</v>
      </c>
      <c r="D72" s="20">
        <v>105402426</v>
      </c>
      <c r="E72" s="20">
        <v>29590237</v>
      </c>
    </row>
    <row r="73" spans="1:5" s="70" customFormat="1" ht="12" customHeight="1">
      <c r="A73" s="100" t="s">
        <v>66</v>
      </c>
      <c r="B73" s="100"/>
      <c r="C73" s="20">
        <v>59506422</v>
      </c>
      <c r="D73" s="20">
        <v>47156369</v>
      </c>
      <c r="E73" s="20">
        <v>12350053</v>
      </c>
    </row>
    <row r="74" spans="1:5" s="70" customFormat="1" ht="12" customHeight="1">
      <c r="A74" s="100" t="s">
        <v>67</v>
      </c>
      <c r="B74" s="100"/>
      <c r="C74" s="20">
        <v>334830366</v>
      </c>
      <c r="D74" s="20">
        <v>237189792</v>
      </c>
      <c r="E74" s="20">
        <v>97640574</v>
      </c>
    </row>
    <row r="75" spans="1:5" s="70" customFormat="1" ht="12" customHeight="1">
      <c r="A75" s="100" t="s">
        <v>68</v>
      </c>
      <c r="B75" s="100"/>
      <c r="C75" s="20">
        <v>85764730</v>
      </c>
      <c r="D75" s="20">
        <v>71485825</v>
      </c>
      <c r="E75" s="20">
        <v>14278905</v>
      </c>
    </row>
    <row r="76" spans="1:5" s="70" customFormat="1" ht="12" customHeight="1">
      <c r="A76" s="100" t="s">
        <v>69</v>
      </c>
      <c r="B76" s="100"/>
      <c r="C76" s="20">
        <v>717810847</v>
      </c>
      <c r="D76" s="20">
        <v>506723562</v>
      </c>
      <c r="E76" s="20">
        <v>211087285</v>
      </c>
    </row>
    <row r="77" spans="1:5" s="70" customFormat="1" ht="12" customHeight="1">
      <c r="A77" s="100" t="s">
        <v>71</v>
      </c>
      <c r="B77" s="100"/>
      <c r="C77" s="20">
        <v>214921677</v>
      </c>
      <c r="D77" s="20">
        <v>142229770</v>
      </c>
      <c r="E77" s="20">
        <v>72691907</v>
      </c>
    </row>
    <row r="78" spans="1:5" s="70" customFormat="1" ht="12" customHeight="1">
      <c r="A78" s="100" t="s">
        <v>73</v>
      </c>
      <c r="B78" s="100"/>
      <c r="C78" s="20">
        <v>128602264</v>
      </c>
      <c r="D78" s="20">
        <v>95728205</v>
      </c>
      <c r="E78" s="20">
        <v>32874059</v>
      </c>
    </row>
    <row r="79" spans="1:5" s="70" customFormat="1" ht="12" customHeight="1">
      <c r="A79" s="100" t="s">
        <v>74</v>
      </c>
      <c r="B79" s="100"/>
      <c r="C79" s="20">
        <v>167664976</v>
      </c>
      <c r="D79" s="20">
        <v>123443150</v>
      </c>
      <c r="E79" s="20">
        <v>44221826</v>
      </c>
    </row>
    <row r="80" spans="1:5" s="70" customFormat="1" ht="12" customHeight="1">
      <c r="A80" s="100" t="s">
        <v>75</v>
      </c>
      <c r="B80" s="100"/>
      <c r="C80" s="20">
        <v>257784519</v>
      </c>
      <c r="D80" s="20">
        <v>178048752</v>
      </c>
      <c r="E80" s="20">
        <v>79735767</v>
      </c>
    </row>
    <row r="81" spans="1:5" s="70" customFormat="1" ht="12" customHeight="1">
      <c r="A81" s="100" t="s">
        <v>78</v>
      </c>
      <c r="B81" s="100"/>
      <c r="C81" s="20">
        <v>339943244</v>
      </c>
      <c r="D81" s="20">
        <v>230639472</v>
      </c>
      <c r="E81" s="20">
        <v>109303772</v>
      </c>
    </row>
    <row r="82" spans="1:5" s="70" customFormat="1" ht="12" customHeight="1">
      <c r="A82" s="100" t="s">
        <v>79</v>
      </c>
      <c r="B82" s="100"/>
      <c r="C82" s="20">
        <v>888709959</v>
      </c>
      <c r="D82" s="20">
        <v>646141609</v>
      </c>
      <c r="E82" s="20">
        <v>242568350</v>
      </c>
    </row>
    <row r="83" spans="1:5" s="70" customFormat="1" ht="12" customHeight="1">
      <c r="A83" s="100" t="s">
        <v>82</v>
      </c>
      <c r="B83" s="100"/>
      <c r="C83" s="20">
        <v>739172951</v>
      </c>
      <c r="D83" s="20">
        <v>482745648</v>
      </c>
      <c r="E83" s="20">
        <v>256427303</v>
      </c>
    </row>
    <row r="84" spans="1:5" s="70" customFormat="1" ht="12" customHeight="1">
      <c r="A84" s="100" t="s">
        <v>85</v>
      </c>
      <c r="B84" s="100"/>
      <c r="C84" s="20">
        <v>1371519604</v>
      </c>
      <c r="D84" s="20">
        <v>875472024</v>
      </c>
      <c r="E84" s="20">
        <v>496047580</v>
      </c>
    </row>
    <row r="85" spans="1:5" s="70" customFormat="1" ht="12" customHeight="1">
      <c r="A85" s="100" t="s">
        <v>86</v>
      </c>
      <c r="B85" s="100"/>
      <c r="C85" s="20">
        <v>430434180</v>
      </c>
      <c r="D85" s="20">
        <v>275874312</v>
      </c>
      <c r="E85" s="20">
        <v>154559868</v>
      </c>
    </row>
    <row r="86" spans="1:5" s="70" customFormat="1" ht="12" customHeight="1">
      <c r="A86" s="100" t="s">
        <v>87</v>
      </c>
      <c r="B86" s="100"/>
      <c r="C86" s="20">
        <v>160114113</v>
      </c>
      <c r="D86" s="20">
        <v>127581500</v>
      </c>
      <c r="E86" s="20">
        <v>32532613</v>
      </c>
    </row>
    <row r="87" spans="1:5" s="70" customFormat="1" ht="12" customHeight="1">
      <c r="A87" s="100" t="s">
        <v>88</v>
      </c>
      <c r="B87" s="100"/>
      <c r="C87" s="20">
        <v>263475581</v>
      </c>
      <c r="D87" s="20">
        <v>164580024</v>
      </c>
      <c r="E87" s="20">
        <v>98895557</v>
      </c>
    </row>
    <row r="88" spans="1:5" s="70" customFormat="1" ht="12" customHeight="1">
      <c r="A88" s="100" t="s">
        <v>89</v>
      </c>
      <c r="B88" s="100"/>
      <c r="C88" s="20">
        <v>74375693</v>
      </c>
      <c r="D88" s="20">
        <v>59598350</v>
      </c>
      <c r="E88" s="20">
        <v>14777343</v>
      </c>
    </row>
    <row r="89" spans="1:5" s="70" customFormat="1" ht="12" customHeight="1">
      <c r="A89" s="100" t="s">
        <v>90</v>
      </c>
      <c r="B89" s="100"/>
      <c r="C89" s="20">
        <v>181511986</v>
      </c>
      <c r="D89" s="20">
        <v>141811488</v>
      </c>
      <c r="E89" s="20">
        <v>39700498</v>
      </c>
    </row>
    <row r="90" spans="1:5" s="70" customFormat="1" ht="12" customHeight="1">
      <c r="A90" s="100" t="s">
        <v>91</v>
      </c>
      <c r="B90" s="100"/>
      <c r="C90" s="20">
        <v>243158532</v>
      </c>
      <c r="D90" s="20">
        <v>181180440</v>
      </c>
      <c r="E90" s="20">
        <v>61978092</v>
      </c>
    </row>
    <row r="91" spans="1:5" s="70" customFormat="1" ht="12" customHeight="1">
      <c r="A91" s="100" t="s">
        <v>92</v>
      </c>
      <c r="B91" s="100"/>
      <c r="C91" s="20">
        <v>322697568</v>
      </c>
      <c r="D91" s="20">
        <v>231352128</v>
      </c>
      <c r="E91" s="20">
        <v>91345440</v>
      </c>
    </row>
    <row r="92" spans="1:5" s="70" customFormat="1" ht="12" customHeight="1">
      <c r="A92" s="100" t="s">
        <v>93</v>
      </c>
      <c r="B92" s="100"/>
      <c r="C92" s="20">
        <v>14449622107</v>
      </c>
      <c r="D92" s="20">
        <v>10169182154</v>
      </c>
      <c r="E92" s="20">
        <v>4280439953</v>
      </c>
    </row>
    <row r="93" spans="1:5" s="70" customFormat="1" ht="12" customHeight="1">
      <c r="A93" s="100" t="s">
        <v>94</v>
      </c>
      <c r="B93" s="100"/>
      <c r="C93" s="20">
        <v>355807268</v>
      </c>
      <c r="D93" s="20">
        <v>208140240</v>
      </c>
      <c r="E93" s="20">
        <v>147667028</v>
      </c>
    </row>
    <row r="94" spans="1:5" s="70" customFormat="1" ht="12" customHeight="1">
      <c r="A94" s="100" t="s">
        <v>95</v>
      </c>
      <c r="B94" s="100"/>
      <c r="C94" s="20">
        <v>635963254</v>
      </c>
      <c r="D94" s="20">
        <v>488511576</v>
      </c>
      <c r="E94" s="20">
        <v>147451678</v>
      </c>
    </row>
    <row r="95" spans="1:5" s="70" customFormat="1" ht="12" customHeight="1">
      <c r="A95" s="100" t="s">
        <v>96</v>
      </c>
      <c r="B95" s="100"/>
      <c r="C95" s="20">
        <v>121413001</v>
      </c>
      <c r="D95" s="20">
        <v>81531577</v>
      </c>
      <c r="E95" s="20">
        <v>39881424</v>
      </c>
    </row>
    <row r="96" spans="1:5" s="70" customFormat="1" ht="12" customHeight="1">
      <c r="A96" s="100" t="s">
        <v>97</v>
      </c>
      <c r="B96" s="100"/>
      <c r="C96" s="20">
        <v>808916939</v>
      </c>
      <c r="D96" s="20">
        <v>651226612</v>
      </c>
      <c r="E96" s="20">
        <v>157690327</v>
      </c>
    </row>
    <row r="97" spans="1:5" s="70" customFormat="1" ht="12" customHeight="1">
      <c r="A97" s="100" t="s">
        <v>98</v>
      </c>
      <c r="B97" s="100"/>
      <c r="C97" s="20">
        <v>212237526</v>
      </c>
      <c r="D97" s="20">
        <v>151295639</v>
      </c>
      <c r="E97" s="20">
        <v>60941887</v>
      </c>
    </row>
    <row r="98" spans="1:5" s="70" customFormat="1" ht="12" customHeight="1">
      <c r="A98" s="100" t="s">
        <v>99</v>
      </c>
      <c r="B98" s="100"/>
      <c r="C98" s="20">
        <v>280864041</v>
      </c>
      <c r="D98" s="20">
        <v>207640440</v>
      </c>
      <c r="E98" s="20">
        <v>73223601</v>
      </c>
    </row>
    <row r="99" spans="1:5" s="70" customFormat="1" ht="12" customHeight="1">
      <c r="A99" s="100" t="s">
        <v>100</v>
      </c>
      <c r="B99" s="100"/>
      <c r="C99" s="20">
        <v>376466331</v>
      </c>
      <c r="D99" s="20">
        <v>280075350</v>
      </c>
      <c r="E99" s="20">
        <v>96390981</v>
      </c>
    </row>
    <row r="100" spans="1:5" s="70" customFormat="1" ht="12" customHeight="1">
      <c r="A100" s="100" t="s">
        <v>101</v>
      </c>
      <c r="B100" s="100"/>
      <c r="C100" s="20">
        <v>32837468</v>
      </c>
      <c r="D100" s="20">
        <v>28687330</v>
      </c>
      <c r="E100" s="20">
        <v>4150138</v>
      </c>
    </row>
    <row r="101" spans="1:5" s="70" customFormat="1" ht="12" customHeight="1">
      <c r="A101" s="100" t="s">
        <v>282</v>
      </c>
      <c r="B101" s="100"/>
      <c r="C101" s="20">
        <v>690115745</v>
      </c>
      <c r="D101" s="20">
        <v>519245040</v>
      </c>
      <c r="E101" s="20">
        <v>170870705</v>
      </c>
    </row>
    <row r="102" spans="1:5" s="70" customFormat="1" ht="12" customHeight="1">
      <c r="A102" s="100" t="s">
        <v>102</v>
      </c>
      <c r="B102" s="100"/>
      <c r="C102" s="20">
        <v>149577787</v>
      </c>
      <c r="D102" s="20">
        <v>105746475</v>
      </c>
      <c r="E102" s="20">
        <v>43831312</v>
      </c>
    </row>
    <row r="103" spans="1:5" s="70" customFormat="1" ht="12" customHeight="1">
      <c r="A103" s="100" t="s">
        <v>103</v>
      </c>
      <c r="B103" s="100"/>
      <c r="C103" s="20">
        <v>341197965</v>
      </c>
      <c r="D103" s="20">
        <v>229114200</v>
      </c>
      <c r="E103" s="20">
        <v>112083765</v>
      </c>
    </row>
    <row r="104" spans="1:5" s="70" customFormat="1" ht="12" customHeight="1">
      <c r="A104" s="100" t="s">
        <v>104</v>
      </c>
      <c r="B104" s="100"/>
      <c r="C104" s="20">
        <v>254061548</v>
      </c>
      <c r="D104" s="20">
        <v>149337888</v>
      </c>
      <c r="E104" s="20">
        <v>104723660</v>
      </c>
    </row>
    <row r="105" spans="1:5" s="70" customFormat="1" ht="12" customHeight="1">
      <c r="A105" s="100" t="s">
        <v>105</v>
      </c>
      <c r="B105" s="100"/>
      <c r="C105" s="20">
        <v>56550569</v>
      </c>
      <c r="D105" s="20">
        <v>40860120</v>
      </c>
      <c r="E105" s="20">
        <v>15690449</v>
      </c>
    </row>
    <row r="106" spans="1:5" s="70" customFormat="1" ht="12" customHeight="1">
      <c r="A106" s="100" t="s">
        <v>106</v>
      </c>
      <c r="B106" s="100"/>
      <c r="C106" s="20">
        <v>130602904</v>
      </c>
      <c r="D106" s="20">
        <v>107860300</v>
      </c>
      <c r="E106" s="20">
        <v>22742604</v>
      </c>
    </row>
    <row r="107" spans="1:5" s="70" customFormat="1" ht="12" customHeight="1">
      <c r="A107" s="100" t="s">
        <v>107</v>
      </c>
      <c r="B107" s="100"/>
      <c r="C107" s="20">
        <v>255607572</v>
      </c>
      <c r="D107" s="20">
        <v>168402024</v>
      </c>
      <c r="E107" s="20">
        <v>87205548</v>
      </c>
    </row>
    <row r="108" spans="1:5" s="70" customFormat="1" ht="12" customHeight="1">
      <c r="A108" s="100" t="s">
        <v>108</v>
      </c>
      <c r="B108" s="100"/>
      <c r="C108" s="20">
        <v>894917885</v>
      </c>
      <c r="D108" s="20">
        <v>728805229</v>
      </c>
      <c r="E108" s="20">
        <v>166112656</v>
      </c>
    </row>
    <row r="109" spans="1:5" s="70" customFormat="1" ht="12" customHeight="1">
      <c r="A109" s="100" t="s">
        <v>109</v>
      </c>
      <c r="B109" s="100"/>
      <c r="C109" s="20">
        <v>260924837</v>
      </c>
      <c r="D109" s="20">
        <v>186519480</v>
      </c>
      <c r="E109" s="20">
        <v>74405357</v>
      </c>
    </row>
    <row r="110" spans="1:5" s="70" customFormat="1" ht="12" customHeight="1">
      <c r="A110" s="100" t="s">
        <v>110</v>
      </c>
      <c r="B110" s="100"/>
      <c r="C110" s="20">
        <v>132866018</v>
      </c>
      <c r="D110" s="20">
        <v>100591512</v>
      </c>
      <c r="E110" s="20">
        <v>32274506</v>
      </c>
    </row>
    <row r="111" spans="1:5" s="70" customFormat="1" ht="12" customHeight="1">
      <c r="A111" s="100" t="s">
        <v>111</v>
      </c>
      <c r="B111" s="100"/>
      <c r="C111" s="20">
        <v>444043209</v>
      </c>
      <c r="D111" s="20">
        <v>308097888</v>
      </c>
      <c r="E111" s="20">
        <v>135945321</v>
      </c>
    </row>
    <row r="112" spans="1:5" s="70" customFormat="1" ht="12" customHeight="1">
      <c r="A112" s="100" t="s">
        <v>112</v>
      </c>
      <c r="B112" s="100"/>
      <c r="C112" s="20">
        <v>240526289</v>
      </c>
      <c r="D112" s="20">
        <v>165616080</v>
      </c>
      <c r="E112" s="20">
        <v>74910209</v>
      </c>
    </row>
    <row r="113" spans="1:5" s="70" customFormat="1" ht="12" customHeight="1">
      <c r="A113" s="100" t="s">
        <v>114</v>
      </c>
      <c r="B113" s="100"/>
      <c r="C113" s="20">
        <v>147556731</v>
      </c>
      <c r="D113" s="20">
        <v>99913654</v>
      </c>
      <c r="E113" s="20">
        <v>47643077</v>
      </c>
    </row>
    <row r="114" spans="1:5" s="70" customFormat="1" ht="12" customHeight="1">
      <c r="A114" s="100" t="s">
        <v>115</v>
      </c>
      <c r="B114" s="100"/>
      <c r="C114" s="20">
        <v>346844769</v>
      </c>
      <c r="D114" s="20">
        <v>235669224</v>
      </c>
      <c r="E114" s="20">
        <v>111175545</v>
      </c>
    </row>
    <row r="115" spans="1:5" s="70" customFormat="1" ht="12" customHeight="1">
      <c r="A115" s="100" t="s">
        <v>116</v>
      </c>
      <c r="B115" s="100"/>
      <c r="C115" s="20">
        <v>107504635</v>
      </c>
      <c r="D115" s="20">
        <v>82528475</v>
      </c>
      <c r="E115" s="20">
        <v>24976160</v>
      </c>
    </row>
    <row r="116" spans="1:5" s="70" customFormat="1" ht="12" customHeight="1">
      <c r="A116" s="100" t="s">
        <v>119</v>
      </c>
      <c r="B116" s="100"/>
      <c r="C116" s="20">
        <v>391605822</v>
      </c>
      <c r="D116" s="20">
        <v>275466240</v>
      </c>
      <c r="E116" s="20">
        <v>116139582</v>
      </c>
    </row>
    <row r="117" spans="1:5" s="70" customFormat="1" ht="12" customHeight="1">
      <c r="A117" s="100" t="s">
        <v>120</v>
      </c>
      <c r="B117" s="100"/>
      <c r="C117" s="20">
        <v>479915298</v>
      </c>
      <c r="D117" s="20">
        <v>350830200</v>
      </c>
      <c r="E117" s="20">
        <v>129085098</v>
      </c>
    </row>
    <row r="118" spans="1:5" s="70" customFormat="1" ht="12" customHeight="1">
      <c r="A118" s="100" t="s">
        <v>122</v>
      </c>
      <c r="B118" s="100"/>
      <c r="C118" s="20">
        <v>122493598</v>
      </c>
      <c r="D118" s="20">
        <v>85986768</v>
      </c>
      <c r="E118" s="20">
        <v>36506830</v>
      </c>
    </row>
    <row r="119" spans="1:5" s="70" customFormat="1" ht="12" customHeight="1">
      <c r="A119" s="100" t="s">
        <v>123</v>
      </c>
      <c r="B119" s="100"/>
      <c r="C119" s="20">
        <v>309867062</v>
      </c>
      <c r="D119" s="20">
        <v>209238624</v>
      </c>
      <c r="E119" s="20">
        <v>100628438</v>
      </c>
    </row>
    <row r="120" spans="1:5" s="70" customFormat="1" ht="12" customHeight="1">
      <c r="A120" s="105" t="s">
        <v>124</v>
      </c>
      <c r="B120" s="105"/>
      <c r="C120" s="26">
        <v>194796694</v>
      </c>
      <c r="D120" s="26">
        <v>133775880</v>
      </c>
      <c r="E120" s="26">
        <v>61020814</v>
      </c>
    </row>
    <row r="121" spans="1:5" s="70" customFormat="1" ht="12" customHeight="1">
      <c r="A121" s="23"/>
      <c r="B121" s="23"/>
      <c r="C121" s="23"/>
      <c r="D121" s="23"/>
      <c r="E121" s="23"/>
    </row>
    <row r="122" spans="1:5" s="70" customFormat="1" ht="12" customHeight="1">
      <c r="A122" s="93" t="s">
        <v>125</v>
      </c>
      <c r="B122" s="93"/>
      <c r="C122" s="18">
        <f>SUM(C123:C145)</f>
        <v>14289990892</v>
      </c>
      <c r="D122" s="18">
        <f>SUM(D123:D145)</f>
        <v>9293912694</v>
      </c>
      <c r="E122" s="18">
        <f>SUM(E123:E145)</f>
        <v>4996078198</v>
      </c>
    </row>
    <row r="123" spans="1:5" s="70" customFormat="1" ht="12" customHeight="1">
      <c r="A123" s="100" t="s">
        <v>126</v>
      </c>
      <c r="B123" s="100"/>
      <c r="C123" s="20">
        <v>2093659106</v>
      </c>
      <c r="D123" s="20">
        <v>1194255518</v>
      </c>
      <c r="E123" s="20">
        <v>899403588</v>
      </c>
    </row>
    <row r="124" spans="1:5" s="70" customFormat="1" ht="12" customHeight="1">
      <c r="A124" s="100" t="s">
        <v>127</v>
      </c>
      <c r="B124" s="100"/>
      <c r="C124" s="20">
        <v>33475870</v>
      </c>
      <c r="D124" s="20">
        <v>26388861</v>
      </c>
      <c r="E124" s="20">
        <v>7087009</v>
      </c>
    </row>
    <row r="125" spans="1:5" s="70" customFormat="1" ht="12" customHeight="1">
      <c r="A125" s="100" t="s">
        <v>128</v>
      </c>
      <c r="B125" s="100"/>
      <c r="C125" s="20">
        <v>206015173</v>
      </c>
      <c r="D125" s="20">
        <v>120259408</v>
      </c>
      <c r="E125" s="20">
        <v>85755765</v>
      </c>
    </row>
    <row r="126" spans="1:5" s="70" customFormat="1" ht="12" customHeight="1">
      <c r="A126" s="100" t="s">
        <v>129</v>
      </c>
      <c r="B126" s="100"/>
      <c r="C126" s="20">
        <v>719983835</v>
      </c>
      <c r="D126" s="20">
        <v>475692950</v>
      </c>
      <c r="E126" s="20">
        <v>244290885</v>
      </c>
    </row>
    <row r="127" spans="1:5" s="70" customFormat="1" ht="12" customHeight="1">
      <c r="A127" s="100" t="s">
        <v>132</v>
      </c>
      <c r="B127" s="100"/>
      <c r="C127" s="20">
        <v>197851680</v>
      </c>
      <c r="D127" s="20">
        <v>162874122</v>
      </c>
      <c r="E127" s="20">
        <v>34977558</v>
      </c>
    </row>
    <row r="128" spans="1:5" s="70" customFormat="1" ht="12" customHeight="1">
      <c r="A128" s="100" t="s">
        <v>134</v>
      </c>
      <c r="B128" s="100"/>
      <c r="C128" s="20">
        <v>5526981</v>
      </c>
      <c r="D128" s="20">
        <v>3866893</v>
      </c>
      <c r="E128" s="20">
        <v>1660088</v>
      </c>
    </row>
    <row r="129" spans="1:5" s="70" customFormat="1" ht="12" customHeight="1">
      <c r="A129" s="100" t="s">
        <v>135</v>
      </c>
      <c r="B129" s="100"/>
      <c r="C129" s="20">
        <v>458159112</v>
      </c>
      <c r="D129" s="20">
        <v>310326286</v>
      </c>
      <c r="E129" s="20">
        <v>147832826</v>
      </c>
    </row>
    <row r="130" spans="1:5" s="70" customFormat="1" ht="12" customHeight="1">
      <c r="A130" s="100" t="s">
        <v>136</v>
      </c>
      <c r="B130" s="100"/>
      <c r="C130" s="20">
        <v>22155018</v>
      </c>
      <c r="D130" s="20">
        <v>17223959</v>
      </c>
      <c r="E130" s="20">
        <v>4931059</v>
      </c>
    </row>
    <row r="131" spans="1:5" s="70" customFormat="1" ht="12" customHeight="1">
      <c r="A131" s="100" t="s">
        <v>283</v>
      </c>
      <c r="B131" s="100"/>
      <c r="C131" s="20">
        <v>1385380346</v>
      </c>
      <c r="D131" s="20">
        <v>967780844</v>
      </c>
      <c r="E131" s="20">
        <v>417599502</v>
      </c>
    </row>
    <row r="132" spans="1:5" s="70" customFormat="1" ht="12" customHeight="1">
      <c r="A132" s="100" t="s">
        <v>138</v>
      </c>
      <c r="B132" s="100"/>
      <c r="C132" s="20">
        <v>715257731</v>
      </c>
      <c r="D132" s="20">
        <v>452312951</v>
      </c>
      <c r="E132" s="20">
        <v>262944780</v>
      </c>
    </row>
    <row r="133" spans="1:5" s="70" customFormat="1" ht="12" customHeight="1">
      <c r="A133" s="100" t="s">
        <v>142</v>
      </c>
      <c r="B133" s="100"/>
      <c r="C133" s="20">
        <v>231825797</v>
      </c>
      <c r="D133" s="20">
        <v>168633461</v>
      </c>
      <c r="E133" s="20">
        <v>63192336</v>
      </c>
    </row>
    <row r="134" spans="1:5" s="70" customFormat="1" ht="12" customHeight="1">
      <c r="A134" s="100" t="s">
        <v>143</v>
      </c>
      <c r="B134" s="100"/>
      <c r="C134" s="20">
        <v>3032115283</v>
      </c>
      <c r="D134" s="20">
        <v>2023804068</v>
      </c>
      <c r="E134" s="20">
        <v>1008311215</v>
      </c>
    </row>
    <row r="135" spans="1:5" s="70" customFormat="1" ht="12" customHeight="1">
      <c r="A135" s="100" t="s">
        <v>144</v>
      </c>
      <c r="B135" s="100"/>
      <c r="C135" s="20">
        <v>1142676561</v>
      </c>
      <c r="D135" s="20">
        <v>742756494</v>
      </c>
      <c r="E135" s="20">
        <v>399920067</v>
      </c>
    </row>
    <row r="136" spans="1:5" s="70" customFormat="1" ht="12" customHeight="1">
      <c r="A136" s="100" t="s">
        <v>146</v>
      </c>
      <c r="B136" s="100"/>
      <c r="C136" s="20">
        <v>40016131</v>
      </c>
      <c r="D136" s="20">
        <v>32570374</v>
      </c>
      <c r="E136" s="20">
        <v>7445757</v>
      </c>
    </row>
    <row r="137" spans="1:5" s="70" customFormat="1" ht="12" customHeight="1">
      <c r="A137" s="100" t="s">
        <v>147</v>
      </c>
      <c r="B137" s="100"/>
      <c r="C137" s="20">
        <v>1449339251</v>
      </c>
      <c r="D137" s="20">
        <v>906047034</v>
      </c>
      <c r="E137" s="20">
        <v>543292217</v>
      </c>
    </row>
    <row r="138" spans="1:5" s="70" customFormat="1" ht="12" customHeight="1">
      <c r="A138" s="100" t="s">
        <v>149</v>
      </c>
      <c r="B138" s="100"/>
      <c r="C138" s="20">
        <v>665141443</v>
      </c>
      <c r="D138" s="20">
        <v>460664978</v>
      </c>
      <c r="E138" s="20">
        <v>204476465</v>
      </c>
    </row>
    <row r="139" spans="1:5" s="70" customFormat="1" ht="12" customHeight="1">
      <c r="A139" s="100" t="s">
        <v>150</v>
      </c>
      <c r="B139" s="100"/>
      <c r="C139" s="20">
        <v>123856933</v>
      </c>
      <c r="D139" s="20">
        <v>96756214</v>
      </c>
      <c r="E139" s="20">
        <v>27100719</v>
      </c>
    </row>
    <row r="140" spans="1:5" s="70" customFormat="1" ht="12" customHeight="1">
      <c r="A140" s="100" t="s">
        <v>151</v>
      </c>
      <c r="B140" s="100"/>
      <c r="C140" s="20">
        <v>355545513</v>
      </c>
      <c r="D140" s="20">
        <v>230904503</v>
      </c>
      <c r="E140" s="20">
        <v>124641010</v>
      </c>
    </row>
    <row r="141" spans="1:5" s="70" customFormat="1" ht="12" customHeight="1">
      <c r="A141" s="100" t="s">
        <v>153</v>
      </c>
      <c r="B141" s="100"/>
      <c r="C141" s="20">
        <v>346048487</v>
      </c>
      <c r="D141" s="20">
        <v>204633482</v>
      </c>
      <c r="E141" s="20">
        <v>141415005</v>
      </c>
    </row>
    <row r="142" spans="1:5" s="70" customFormat="1" ht="12" customHeight="1">
      <c r="A142" s="100" t="s">
        <v>156</v>
      </c>
      <c r="B142" s="100"/>
      <c r="C142" s="20">
        <v>19367102</v>
      </c>
      <c r="D142" s="20">
        <v>16996385</v>
      </c>
      <c r="E142" s="20">
        <v>2370717</v>
      </c>
    </row>
    <row r="143" spans="1:5" s="70" customFormat="1" ht="12" customHeight="1">
      <c r="A143" s="100" t="s">
        <v>158</v>
      </c>
      <c r="B143" s="100"/>
      <c r="C143" s="20">
        <v>568233259</v>
      </c>
      <c r="D143" s="20">
        <v>375609974</v>
      </c>
      <c r="E143" s="20">
        <v>192623285</v>
      </c>
    </row>
    <row r="144" spans="1:5" s="70" customFormat="1" ht="12" customHeight="1">
      <c r="A144" s="100" t="s">
        <v>298</v>
      </c>
      <c r="B144" s="100"/>
      <c r="C144" s="20">
        <v>429489187</v>
      </c>
      <c r="D144" s="20">
        <v>264172092</v>
      </c>
      <c r="E144" s="20">
        <v>165317095</v>
      </c>
    </row>
    <row r="145" spans="1:5" s="70" customFormat="1" ht="12" customHeight="1">
      <c r="A145" s="101" t="s">
        <v>162</v>
      </c>
      <c r="B145" s="101"/>
      <c r="C145" s="26">
        <v>48871093</v>
      </c>
      <c r="D145" s="26">
        <v>39381843</v>
      </c>
      <c r="E145" s="26">
        <v>9489250</v>
      </c>
    </row>
    <row r="146" spans="1:5" s="70" customFormat="1" ht="12" customHeight="1">
      <c r="A146" s="23"/>
      <c r="B146" s="23"/>
      <c r="C146" s="23"/>
      <c r="D146" s="23"/>
      <c r="E146" s="23"/>
    </row>
    <row r="147" spans="1:5" s="70" customFormat="1" ht="12" customHeight="1">
      <c r="A147" s="93" t="s">
        <v>163</v>
      </c>
      <c r="B147" s="93"/>
      <c r="C147" s="18">
        <f>SUM(C148:C155)</f>
        <v>912499782</v>
      </c>
      <c r="D147" s="18">
        <f>SUM(D148:D155)</f>
        <v>683132077</v>
      </c>
      <c r="E147" s="18">
        <f>SUM(E148:E155)</f>
        <v>229367705</v>
      </c>
    </row>
    <row r="148" spans="1:5" s="70" customFormat="1" ht="12" customHeight="1">
      <c r="A148" s="100" t="s">
        <v>164</v>
      </c>
      <c r="B148" s="100"/>
      <c r="C148" s="20">
        <v>213613156</v>
      </c>
      <c r="D148" s="20">
        <v>139849180</v>
      </c>
      <c r="E148" s="20">
        <v>73763976</v>
      </c>
    </row>
    <row r="149" spans="1:5" s="70" customFormat="1" ht="12" customHeight="1">
      <c r="A149" s="100" t="s">
        <v>165</v>
      </c>
      <c r="B149" s="100"/>
      <c r="C149" s="20">
        <v>20816682</v>
      </c>
      <c r="D149" s="20">
        <v>18431746</v>
      </c>
      <c r="E149" s="20">
        <v>2384936</v>
      </c>
    </row>
    <row r="150" spans="1:5" s="70" customFormat="1" ht="12" customHeight="1">
      <c r="A150" s="100" t="s">
        <v>166</v>
      </c>
      <c r="B150" s="100"/>
      <c r="C150" s="20">
        <v>23516915</v>
      </c>
      <c r="D150" s="20">
        <v>17120983</v>
      </c>
      <c r="E150" s="20">
        <v>6395932</v>
      </c>
    </row>
    <row r="151" spans="1:5" s="70" customFormat="1" ht="12" customHeight="1">
      <c r="A151" s="100" t="s">
        <v>167</v>
      </c>
      <c r="B151" s="100"/>
      <c r="C151" s="20">
        <v>10147535</v>
      </c>
      <c r="D151" s="20">
        <v>8941547</v>
      </c>
      <c r="E151" s="20">
        <v>1205988</v>
      </c>
    </row>
    <row r="152" spans="1:5" s="70" customFormat="1" ht="12" customHeight="1">
      <c r="A152" s="100" t="s">
        <v>168</v>
      </c>
      <c r="B152" s="100"/>
      <c r="C152" s="20">
        <v>168992578</v>
      </c>
      <c r="D152" s="20">
        <v>139401953</v>
      </c>
      <c r="E152" s="20">
        <v>29590625</v>
      </c>
    </row>
    <row r="153" spans="1:5" s="70" customFormat="1" ht="12" customHeight="1">
      <c r="A153" s="100" t="s">
        <v>169</v>
      </c>
      <c r="B153" s="100"/>
      <c r="C153" s="20">
        <v>85515305</v>
      </c>
      <c r="D153" s="20">
        <v>69703572</v>
      </c>
      <c r="E153" s="20">
        <v>15811733</v>
      </c>
    </row>
    <row r="154" spans="1:5" s="70" customFormat="1" ht="12" customHeight="1">
      <c r="A154" s="100" t="s">
        <v>170</v>
      </c>
      <c r="B154" s="100"/>
      <c r="C154" s="20">
        <v>7868279</v>
      </c>
      <c r="D154" s="20">
        <v>7058451</v>
      </c>
      <c r="E154" s="20">
        <v>809828</v>
      </c>
    </row>
    <row r="155" spans="1:5" s="70" customFormat="1" ht="12" customHeight="1">
      <c r="A155" s="101" t="s">
        <v>171</v>
      </c>
      <c r="B155" s="101"/>
      <c r="C155" s="26">
        <v>382029332</v>
      </c>
      <c r="D155" s="26">
        <v>282624645</v>
      </c>
      <c r="E155" s="26">
        <v>99404687</v>
      </c>
    </row>
    <row r="156" spans="1:5" s="70" customFormat="1" ht="12" customHeight="1">
      <c r="A156" s="23"/>
      <c r="B156" s="23"/>
      <c r="C156" s="23"/>
      <c r="D156" s="23"/>
      <c r="E156" s="23"/>
    </row>
    <row r="157" spans="1:5" s="70" customFormat="1" ht="12" customHeight="1">
      <c r="A157" s="93" t="s">
        <v>172</v>
      </c>
      <c r="B157" s="93"/>
      <c r="C157" s="18">
        <f>SUM(C158:C163)</f>
        <v>8965071768</v>
      </c>
      <c r="D157" s="18">
        <f>SUM(D158:D163)</f>
        <v>6290259003</v>
      </c>
      <c r="E157" s="18">
        <f>SUM(E158:E163)</f>
        <v>2674812765</v>
      </c>
    </row>
    <row r="158" spans="1:5" s="70" customFormat="1" ht="12" customHeight="1">
      <c r="A158" s="100" t="s">
        <v>173</v>
      </c>
      <c r="B158" s="100"/>
      <c r="C158" s="20">
        <v>717024152</v>
      </c>
      <c r="D158" s="20">
        <v>462847180</v>
      </c>
      <c r="E158" s="20">
        <v>254176972</v>
      </c>
    </row>
    <row r="159" spans="1:5" s="70" customFormat="1" ht="12" customHeight="1">
      <c r="A159" s="100" t="s">
        <v>174</v>
      </c>
      <c r="B159" s="100"/>
      <c r="C159" s="20">
        <v>6971129046</v>
      </c>
      <c r="D159" s="20">
        <v>4946010517</v>
      </c>
      <c r="E159" s="20">
        <v>2025118529</v>
      </c>
    </row>
    <row r="160" spans="1:5" s="70" customFormat="1" ht="12" customHeight="1">
      <c r="A160" s="100" t="s">
        <v>175</v>
      </c>
      <c r="B160" s="100"/>
      <c r="C160" s="20">
        <v>462790122</v>
      </c>
      <c r="D160" s="20">
        <v>301087116</v>
      </c>
      <c r="E160" s="20">
        <v>161703006</v>
      </c>
    </row>
    <row r="161" spans="1:5" s="70" customFormat="1" ht="12" customHeight="1">
      <c r="A161" s="100" t="s">
        <v>181</v>
      </c>
      <c r="B161" s="100"/>
      <c r="C161" s="20">
        <v>41236181</v>
      </c>
      <c r="D161" s="20">
        <v>33098316</v>
      </c>
      <c r="E161" s="20">
        <v>8137865</v>
      </c>
    </row>
    <row r="162" spans="1:5" s="70" customFormat="1" ht="12" customHeight="1">
      <c r="A162" s="100" t="s">
        <v>182</v>
      </c>
      <c r="B162" s="100"/>
      <c r="C162" s="20">
        <v>219183222</v>
      </c>
      <c r="D162" s="20">
        <v>141342875</v>
      </c>
      <c r="E162" s="20">
        <v>77840347</v>
      </c>
    </row>
    <row r="163" spans="1:5" s="70" customFormat="1" ht="12" customHeight="1">
      <c r="A163" s="105" t="s">
        <v>188</v>
      </c>
      <c r="B163" s="105"/>
      <c r="C163" s="26">
        <v>553709045</v>
      </c>
      <c r="D163" s="26">
        <v>405872999</v>
      </c>
      <c r="E163" s="26">
        <v>147836046</v>
      </c>
    </row>
    <row r="164" spans="1:5" s="70" customFormat="1" ht="12" customHeight="1">
      <c r="A164" s="23"/>
      <c r="B164" s="23"/>
      <c r="C164" s="23"/>
      <c r="D164" s="23"/>
      <c r="E164" s="23"/>
    </row>
    <row r="165" spans="1:5" s="70" customFormat="1" ht="12" customHeight="1">
      <c r="A165" s="93" t="s">
        <v>191</v>
      </c>
      <c r="B165" s="93"/>
      <c r="C165" s="18">
        <f>SUM(C166:C167)</f>
        <v>1361683618</v>
      </c>
      <c r="D165" s="18">
        <f>SUM(D166:D167)</f>
        <v>925005877</v>
      </c>
      <c r="E165" s="18">
        <f>SUM(E166:E167)</f>
        <v>436677741</v>
      </c>
    </row>
    <row r="166" spans="1:5" s="70" customFormat="1" ht="12" customHeight="1">
      <c r="A166" s="100" t="s">
        <v>192</v>
      </c>
      <c r="B166" s="100"/>
      <c r="C166" s="20">
        <v>879857058</v>
      </c>
      <c r="D166" s="20">
        <v>590899193</v>
      </c>
      <c r="E166" s="20">
        <v>288957865</v>
      </c>
    </row>
    <row r="167" spans="1:5" s="70" customFormat="1" ht="12" customHeight="1">
      <c r="A167" s="105" t="s">
        <v>320</v>
      </c>
      <c r="B167" s="105"/>
      <c r="C167" s="26">
        <v>481826560</v>
      </c>
      <c r="D167" s="26">
        <v>334106684</v>
      </c>
      <c r="E167" s="26">
        <v>147719876</v>
      </c>
    </row>
    <row r="168" spans="1:5" s="70" customFormat="1" ht="12" customHeight="1">
      <c r="A168" s="23"/>
      <c r="B168" s="23"/>
      <c r="C168" s="23"/>
      <c r="D168" s="23"/>
      <c r="E168" s="23"/>
    </row>
    <row r="169" spans="1:5" s="70" customFormat="1" ht="12" customHeight="1">
      <c r="A169" s="93" t="s">
        <v>198</v>
      </c>
      <c r="B169" s="93"/>
      <c r="C169" s="18">
        <f>SUM(C170:C172)</f>
        <v>891295639</v>
      </c>
      <c r="D169" s="18">
        <f>SUM(D170:D172)</f>
        <v>650792425</v>
      </c>
      <c r="E169" s="18">
        <f>SUM(E170:E172)</f>
        <v>240503214</v>
      </c>
    </row>
    <row r="170" spans="1:5" s="70" customFormat="1" ht="12" customHeight="1">
      <c r="A170" s="100" t="s">
        <v>199</v>
      </c>
      <c r="B170" s="100"/>
      <c r="C170" s="20">
        <v>295720087</v>
      </c>
      <c r="D170" s="20">
        <v>221090556</v>
      </c>
      <c r="E170" s="20">
        <v>74629531</v>
      </c>
    </row>
    <row r="171" spans="1:5" s="70" customFormat="1" ht="12" customHeight="1">
      <c r="A171" s="100" t="s">
        <v>200</v>
      </c>
      <c r="B171" s="100"/>
      <c r="C171" s="20">
        <v>295663780</v>
      </c>
      <c r="D171" s="20">
        <v>216619503</v>
      </c>
      <c r="E171" s="20">
        <v>79044277</v>
      </c>
    </row>
    <row r="172" spans="1:5" s="70" customFormat="1" ht="12" customHeight="1">
      <c r="A172" s="105" t="s">
        <v>293</v>
      </c>
      <c r="B172" s="105"/>
      <c r="C172" s="36">
        <v>299911772</v>
      </c>
      <c r="D172" s="36">
        <v>213082366</v>
      </c>
      <c r="E172" s="36">
        <v>86829406</v>
      </c>
    </row>
    <row r="173" spans="1:5" s="70" customFormat="1" ht="12" customHeight="1">
      <c r="A173" s="23"/>
      <c r="B173" s="23"/>
      <c r="C173" s="23"/>
      <c r="D173" s="23"/>
      <c r="E173" s="23"/>
    </row>
    <row r="174" spans="1:5" s="70" customFormat="1" ht="12" customHeight="1">
      <c r="A174" s="93" t="s">
        <v>204</v>
      </c>
      <c r="B174" s="93"/>
      <c r="C174" s="18">
        <f>SUM(C175:C184)</f>
        <v>1435241582</v>
      </c>
      <c r="D174" s="18">
        <f>SUM(D175:D184)</f>
        <v>1111068800</v>
      </c>
      <c r="E174" s="18">
        <f>SUM(E175:E184)</f>
        <v>324172782</v>
      </c>
    </row>
    <row r="175" spans="1:5" s="70" customFormat="1" ht="12" customHeight="1">
      <c r="A175" s="100" t="s">
        <v>205</v>
      </c>
      <c r="B175" s="100"/>
      <c r="C175" s="20">
        <v>226758440</v>
      </c>
      <c r="D175" s="20">
        <v>183305780</v>
      </c>
      <c r="E175" s="20">
        <v>43452660</v>
      </c>
    </row>
    <row r="176" spans="1:5" s="70" customFormat="1" ht="12" customHeight="1">
      <c r="A176" s="100" t="s">
        <v>207</v>
      </c>
      <c r="B176" s="100"/>
      <c r="C176" s="20">
        <v>22360985</v>
      </c>
      <c r="D176" s="20">
        <v>16762329</v>
      </c>
      <c r="E176" s="20">
        <v>5598656</v>
      </c>
    </row>
    <row r="177" spans="1:5" s="70" customFormat="1" ht="12" customHeight="1">
      <c r="A177" s="100" t="s">
        <v>208</v>
      </c>
      <c r="B177" s="100"/>
      <c r="C177" s="20">
        <v>122052937</v>
      </c>
      <c r="D177" s="20">
        <v>93741600</v>
      </c>
      <c r="E177" s="20">
        <v>28311337</v>
      </c>
    </row>
    <row r="178" spans="1:5" s="70" customFormat="1" ht="12" customHeight="1">
      <c r="A178" s="100" t="s">
        <v>213</v>
      </c>
      <c r="B178" s="100"/>
      <c r="C178" s="20">
        <v>50321786</v>
      </c>
      <c r="D178" s="20">
        <v>33646703</v>
      </c>
      <c r="E178" s="20">
        <v>16675083</v>
      </c>
    </row>
    <row r="179" spans="1:5" s="70" customFormat="1" ht="12" customHeight="1">
      <c r="A179" s="100" t="s">
        <v>214</v>
      </c>
      <c r="B179" s="100"/>
      <c r="C179" s="20">
        <v>487868974</v>
      </c>
      <c r="D179" s="20">
        <v>389166579</v>
      </c>
      <c r="E179" s="20">
        <v>98702395</v>
      </c>
    </row>
    <row r="180" spans="1:5" s="70" customFormat="1" ht="12" customHeight="1">
      <c r="A180" s="100" t="s">
        <v>215</v>
      </c>
      <c r="B180" s="100"/>
      <c r="C180" s="20">
        <v>127759324</v>
      </c>
      <c r="D180" s="20">
        <v>95215303</v>
      </c>
      <c r="E180" s="20">
        <v>32544021</v>
      </c>
    </row>
    <row r="181" spans="1:5" s="70" customFormat="1" ht="12" customHeight="1">
      <c r="A181" s="100" t="s">
        <v>218</v>
      </c>
      <c r="B181" s="100"/>
      <c r="C181" s="20">
        <v>37768087</v>
      </c>
      <c r="D181" s="20">
        <v>29059544</v>
      </c>
      <c r="E181" s="20">
        <v>8708543</v>
      </c>
    </row>
    <row r="182" spans="1:5" s="70" customFormat="1" ht="12" customHeight="1">
      <c r="A182" s="100" t="s">
        <v>219</v>
      </c>
      <c r="B182" s="100"/>
      <c r="C182" s="20">
        <v>88756838</v>
      </c>
      <c r="D182" s="20">
        <v>61931323</v>
      </c>
      <c r="E182" s="20">
        <v>26825515</v>
      </c>
    </row>
    <row r="183" spans="1:5" s="70" customFormat="1" ht="12" customHeight="1">
      <c r="A183" s="100" t="s">
        <v>220</v>
      </c>
      <c r="B183" s="100"/>
      <c r="C183" s="20">
        <v>62875637</v>
      </c>
      <c r="D183" s="20">
        <v>45552665</v>
      </c>
      <c r="E183" s="20">
        <v>17322972</v>
      </c>
    </row>
    <row r="184" spans="1:5" s="70" customFormat="1" ht="12" customHeight="1">
      <c r="A184" s="105" t="s">
        <v>221</v>
      </c>
      <c r="B184" s="105"/>
      <c r="C184" s="26">
        <v>208718574</v>
      </c>
      <c r="D184" s="26">
        <v>162686974</v>
      </c>
      <c r="E184" s="26">
        <v>46031600</v>
      </c>
    </row>
    <row r="185" spans="1:5" s="70" customFormat="1" ht="12" customHeight="1">
      <c r="A185" s="23"/>
      <c r="B185" s="23"/>
      <c r="C185" s="23"/>
      <c r="D185" s="23"/>
      <c r="E185" s="23"/>
    </row>
    <row r="186" spans="1:5" s="70" customFormat="1" ht="12" customHeight="1">
      <c r="A186" s="93" t="s">
        <v>223</v>
      </c>
      <c r="B186" s="93"/>
      <c r="C186" s="18">
        <f>SUM(C187:C194)</f>
        <v>68128449473</v>
      </c>
      <c r="D186" s="18">
        <f>SUM(D187:D194)</f>
        <v>47701423846</v>
      </c>
      <c r="E186" s="18">
        <f>SUM(E187:E194)</f>
        <v>20427025627</v>
      </c>
    </row>
    <row r="187" spans="1:5" s="70" customFormat="1" ht="12" customHeight="1">
      <c r="A187" s="100" t="s">
        <v>224</v>
      </c>
      <c r="B187" s="100"/>
      <c r="C187" s="20">
        <f>SUM(C56:C66)</f>
        <v>8883948627</v>
      </c>
      <c r="D187" s="20">
        <f>SUM(D56:D66)</f>
        <v>6538305974</v>
      </c>
      <c r="E187" s="20">
        <f>SUM(E56:E66)</f>
        <v>2345642653</v>
      </c>
    </row>
    <row r="188" spans="1:5" s="70" customFormat="1" ht="12" customHeight="1">
      <c r="A188" s="100" t="s">
        <v>225</v>
      </c>
      <c r="B188" s="100"/>
      <c r="C188" s="20">
        <f>SUM(C69:C120)</f>
        <v>31388717565</v>
      </c>
      <c r="D188" s="20">
        <f>SUM(D69:D120)</f>
        <v>22208946996</v>
      </c>
      <c r="E188" s="20">
        <f>SUM(E69:E120)</f>
        <v>9179770569</v>
      </c>
    </row>
    <row r="189" spans="1:5" s="70" customFormat="1" ht="12" customHeight="1">
      <c r="A189" s="100" t="s">
        <v>226</v>
      </c>
      <c r="B189" s="100"/>
      <c r="C189" s="20">
        <f>SUM(C123:C145)</f>
        <v>14289990892</v>
      </c>
      <c r="D189" s="20">
        <f>SUM(D123:D145)</f>
        <v>9293912694</v>
      </c>
      <c r="E189" s="20">
        <f>SUM(E123:E145)</f>
        <v>4996078198</v>
      </c>
    </row>
    <row r="190" spans="1:5" s="70" customFormat="1" ht="12" customHeight="1">
      <c r="A190" s="100" t="s">
        <v>227</v>
      </c>
      <c r="B190" s="100"/>
      <c r="C190" s="20">
        <f>SUM(C148:C155)</f>
        <v>912499782</v>
      </c>
      <c r="D190" s="20">
        <f>SUM(D148:D155)</f>
        <v>683132077</v>
      </c>
      <c r="E190" s="20">
        <f>SUM(E148:E155)</f>
        <v>229367705</v>
      </c>
    </row>
    <row r="191" spans="1:5" s="70" customFormat="1" ht="12" customHeight="1">
      <c r="A191" s="100" t="s">
        <v>228</v>
      </c>
      <c r="B191" s="100"/>
      <c r="C191" s="20">
        <f>SUM(C158:C163)</f>
        <v>8965071768</v>
      </c>
      <c r="D191" s="20">
        <f>SUM(D158:D163)</f>
        <v>6290259003</v>
      </c>
      <c r="E191" s="20">
        <f>SUM(E158:E163)</f>
        <v>2674812765</v>
      </c>
    </row>
    <row r="192" spans="1:5" s="70" customFormat="1" ht="12" customHeight="1">
      <c r="A192" s="100" t="s">
        <v>229</v>
      </c>
      <c r="B192" s="100"/>
      <c r="C192" s="20">
        <f>SUM(C166:C167)</f>
        <v>1361683618</v>
      </c>
      <c r="D192" s="20">
        <f>SUM(D166:D167)</f>
        <v>925005877</v>
      </c>
      <c r="E192" s="20">
        <f>SUM(E166:E167)</f>
        <v>436677741</v>
      </c>
    </row>
    <row r="193" spans="1:5" s="70" customFormat="1" ht="12" customHeight="1">
      <c r="A193" s="100" t="s">
        <v>230</v>
      </c>
      <c r="B193" s="100"/>
      <c r="C193" s="20">
        <f>SUM(C170:C172)</f>
        <v>891295639</v>
      </c>
      <c r="D193" s="20">
        <f>SUM(D170:D172)</f>
        <v>650792425</v>
      </c>
      <c r="E193" s="20">
        <f>SUM(E170:E172)</f>
        <v>240503214</v>
      </c>
    </row>
    <row r="194" spans="1:5" s="70" customFormat="1" ht="12" customHeight="1">
      <c r="A194" s="101" t="s">
        <v>231</v>
      </c>
      <c r="B194" s="101"/>
      <c r="C194" s="26">
        <f>SUM(C175:C184)</f>
        <v>1435241582</v>
      </c>
      <c r="D194" s="26">
        <f>SUM(D175:D184)</f>
        <v>1111068800</v>
      </c>
      <c r="E194" s="26">
        <f>SUM(E175:E184)</f>
        <v>324172782</v>
      </c>
    </row>
    <row r="195" spans="1:5" s="70" customFormat="1" ht="12" customHeight="1">
      <c r="A195" s="25"/>
      <c r="B195" s="25"/>
      <c r="C195" s="36"/>
      <c r="D195" s="36"/>
      <c r="E195" s="36"/>
    </row>
    <row r="196" spans="1:5" s="70" customFormat="1" ht="12" customHeight="1">
      <c r="A196" s="93" t="s">
        <v>307</v>
      </c>
      <c r="B196" s="93"/>
      <c r="C196" s="18">
        <f>+C197+C198+C199+C200+C201</f>
        <v>63204532582</v>
      </c>
      <c r="D196" s="18">
        <f>+D197+D198+D199+D200+D201</f>
        <v>43986691834</v>
      </c>
      <c r="E196" s="18">
        <f>+E197+E198+E199+E200+E201</f>
        <v>18986152168</v>
      </c>
    </row>
    <row r="197" spans="1:5" s="70" customFormat="1" ht="12" customHeight="1">
      <c r="A197" s="100" t="s">
        <v>308</v>
      </c>
      <c r="B197" s="100"/>
      <c r="C197" s="20">
        <f>+C158+C159+C162+C163</f>
        <v>8461045465</v>
      </c>
      <c r="D197" s="20">
        <f>+D158+D159+D162+D163</f>
        <v>5956073571</v>
      </c>
      <c r="E197" s="20">
        <f>+E158+E159+E162+E163</f>
        <v>2504971894</v>
      </c>
    </row>
    <row r="198" spans="1:5" s="70" customFormat="1" ht="12" customHeight="1">
      <c r="A198" s="100" t="s">
        <v>309</v>
      </c>
      <c r="B198" s="100"/>
      <c r="C198" s="22">
        <f>+C56+C57+C78+C58+C59+C60+C61+C62+C63+C64+C65+C66</f>
        <v>9012550891</v>
      </c>
      <c r="D198" s="22">
        <f>+D56+D57+D78+D58+D59+D60+D61+D62+D63+D64+D65+D66</f>
        <v>6634034179</v>
      </c>
      <c r="E198" s="22">
        <f>+E56+E57+E78+E58+E59+E60+E61+E62+E63+E64+E65+E66</f>
        <v>2378516712</v>
      </c>
    </row>
    <row r="199" spans="1:5" s="70" customFormat="1" ht="12" customHeight="1">
      <c r="A199" s="100" t="s">
        <v>310</v>
      </c>
      <c r="B199" s="100"/>
      <c r="C199" s="20">
        <f>+C123+C148+C125+C127+C128+C132+C134+C135+C155+C136+C137+C138+C140+C141+C143+C144</f>
        <v>11842558274</v>
      </c>
      <c r="D199" s="20">
        <f>+D123+D148+D125+D127+D128+D132+D134+D135+D155+D136+D137+D138+D139+D141+D143+D144</f>
        <v>7463057427</v>
      </c>
      <c r="E199" s="20">
        <f>+E123+E148+E125+E127+E128+E132+E134+E135+E155+E136+E137+E138+E139+E141+E143+E144</f>
        <v>4147812267</v>
      </c>
    </row>
    <row r="200" spans="1:5" s="70" customFormat="1" ht="12" customHeight="1">
      <c r="A200" s="100" t="s">
        <v>311</v>
      </c>
      <c r="B200" s="100"/>
      <c r="C200" s="20">
        <f>+C69+C70+C71+C72+C73+C74+C75+C76+C77+C79+C80+C81+C82+C83+C84+C85+C86+C87+C88+C89+C90+C91+C92+C93+C94+C95+C96+C97+C98+C99+C100+C101+C102+C103+C104+C105+C106+C107+C108+C109+C110+C111+C112+C113+C114+C115+C116+C117+C118+C119+C120</f>
        <v>31260115301</v>
      </c>
      <c r="D200" s="20">
        <f>+D69+D70+D71+D72+D73+D74+D75+D76+D77+D79+D80+D81+D82+D83+D84+D85+D86+D87+D88+D89+D90+D91+D92+D93+D94+D95+D96+D97+D98+D99+D100+D101+D102+D103+D104+D105+D106+D107+D108+D109+D110+D111+D112+D113+D114+D115+D116+D117+D118+D119+D120</f>
        <v>22113218791</v>
      </c>
      <c r="E200" s="20">
        <f>+E69+E70+E71+E72+E73+E74+E75+E76+E77+E79+E80+E81+E82+E83+E84+E85+E86+E87+E88+E89+E90+E91+E92+E93+E94+E95+E96+E97+E98+E99+E100+E101+E102+E103+E104+E105+E106+E107+E108+E109+E110+E111+E112+E113+E114+E115+E116+E117+E118+E119+E120</f>
        <v>9146896510</v>
      </c>
    </row>
    <row r="201" spans="1:5" s="70" customFormat="1" ht="12" customHeight="1">
      <c r="A201" s="74" t="s">
        <v>312</v>
      </c>
      <c r="B201" s="74"/>
      <c r="C201" s="26">
        <f>+C160+C129+C131+C161+C133+C145</f>
        <v>2628262651</v>
      </c>
      <c r="D201" s="26">
        <f>+D160+D129+D131+D161+D133+D145</f>
        <v>1820307866</v>
      </c>
      <c r="E201" s="26">
        <f>+E160+E129+E131+E161+E133+E145</f>
        <v>807954785</v>
      </c>
    </row>
    <row r="202" spans="1:5" s="70" customFormat="1" ht="12" customHeight="1">
      <c r="A202" s="29"/>
      <c r="B202" s="29"/>
      <c r="C202" s="30"/>
      <c r="D202" s="30"/>
      <c r="E202" s="30"/>
    </row>
    <row r="203" spans="1:5" s="70" customFormat="1" ht="12" customHeight="1">
      <c r="A203" s="64" t="s">
        <v>313</v>
      </c>
      <c r="B203" s="64"/>
      <c r="C203" s="35">
        <f>+C186-C196</f>
        <v>4923916891</v>
      </c>
      <c r="D203" s="35">
        <f>+D186-D196</f>
        <v>3714732012</v>
      </c>
      <c r="E203" s="35">
        <f>+E186-E196</f>
        <v>1440873459</v>
      </c>
    </row>
    <row r="204" s="79" customFormat="1" ht="12" customHeight="1"/>
    <row r="205" spans="1:5" s="80" customFormat="1" ht="12" customHeight="1">
      <c r="A205" s="108" t="s">
        <v>321</v>
      </c>
      <c r="B205" s="108"/>
      <c r="C205" s="108"/>
      <c r="D205" s="44"/>
      <c r="E205" s="44"/>
    </row>
    <row r="206" spans="1:256" s="34" customFormat="1" ht="11.25">
      <c r="A206" s="87" t="s">
        <v>280</v>
      </c>
      <c r="B206" s="87"/>
      <c r="C206" s="87"/>
      <c r="D206" s="87"/>
      <c r="E206" s="87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  <c r="IS206" s="51"/>
      <c r="IT206" s="51"/>
      <c r="IU206" s="51"/>
      <c r="IV206" s="51"/>
    </row>
    <row r="207" spans="1:5" s="50" customFormat="1" ht="12" customHeight="1">
      <c r="A207" s="52" t="s">
        <v>317</v>
      </c>
      <c r="B207" s="72"/>
      <c r="C207" s="72"/>
      <c r="D207" s="72"/>
      <c r="E207" s="72"/>
    </row>
    <row r="208" spans="1:256" s="19" customFormat="1" ht="12" customHeight="1">
      <c r="A208" s="90"/>
      <c r="B208" s="90"/>
      <c r="C208" s="90"/>
      <c r="D208" s="90"/>
      <c r="E208" s="90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1:256" s="19" customFormat="1" ht="12" customHeight="1">
      <c r="A209" s="91" t="s">
        <v>234</v>
      </c>
      <c r="B209" s="91"/>
      <c r="C209" s="91"/>
      <c r="D209" s="91"/>
      <c r="E209" s="9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  <c r="IM209" s="51"/>
      <c r="IN209" s="51"/>
      <c r="IO209" s="51"/>
      <c r="IP209" s="51"/>
      <c r="IQ209" s="51"/>
      <c r="IR209" s="51"/>
      <c r="IS209" s="51"/>
      <c r="IT209" s="51"/>
      <c r="IU209" s="51"/>
      <c r="IV209" s="51"/>
    </row>
    <row r="210" spans="1:256" s="1" customFormat="1" ht="12" customHeight="1">
      <c r="A210" s="90"/>
      <c r="B210" s="90"/>
      <c r="C210" s="90"/>
      <c r="D210" s="90"/>
      <c r="E210" s="90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s="1" customFormat="1" ht="12" customHeight="1">
      <c r="A211" s="84" t="s">
        <v>323</v>
      </c>
      <c r="B211" s="84"/>
      <c r="C211" s="84"/>
      <c r="D211" s="84"/>
      <c r="E211" s="84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" customFormat="1" ht="12" customHeight="1">
      <c r="A212" s="85" t="s">
        <v>278</v>
      </c>
      <c r="B212" s="85"/>
      <c r="C212" s="85"/>
      <c r="D212" s="85"/>
      <c r="E212" s="85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5" ht="12" customHeight="1">
      <c r="A213" s="44"/>
      <c r="B213" s="44"/>
      <c r="C213" s="44"/>
      <c r="D213" s="44"/>
      <c r="E213" s="44"/>
    </row>
  </sheetData>
  <sheetProtection/>
  <mergeCells count="174">
    <mergeCell ref="A1:E1"/>
    <mergeCell ref="A2:E2"/>
    <mergeCell ref="A3:E3"/>
    <mergeCell ref="A4:E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7:B157"/>
    <mergeCell ref="A158:B158"/>
    <mergeCell ref="A159:B159"/>
    <mergeCell ref="A160:B160"/>
    <mergeCell ref="A161:B161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72:B172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6:B196"/>
    <mergeCell ref="A197:B197"/>
    <mergeCell ref="A198:B198"/>
    <mergeCell ref="A199:B199"/>
    <mergeCell ref="A200:B200"/>
    <mergeCell ref="A205:C205"/>
    <mergeCell ref="A206:E206"/>
    <mergeCell ref="A208:E208"/>
    <mergeCell ref="A209:E209"/>
    <mergeCell ref="A210:E210"/>
    <mergeCell ref="A211:E211"/>
    <mergeCell ref="A212:E2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1" customWidth="1"/>
    <col min="2" max="2" width="31.00390625" style="1" customWidth="1"/>
    <col min="3" max="5" width="14.7109375" style="2" customWidth="1"/>
    <col min="6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53" customFormat="1" ht="30" customHeight="1">
      <c r="A2" s="95" t="s">
        <v>318</v>
      </c>
      <c r="B2" s="95"/>
      <c r="C2" s="95"/>
      <c r="D2" s="95"/>
      <c r="E2" s="95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7" s="68" customFormat="1" ht="12" customHeight="1">
      <c r="A5" s="98"/>
      <c r="B5" s="98"/>
      <c r="C5" s="7" t="s">
        <v>1</v>
      </c>
      <c r="D5" s="7" t="s">
        <v>2</v>
      </c>
      <c r="E5" s="8" t="s">
        <v>3</v>
      </c>
      <c r="F5" s="66"/>
      <c r="G5" s="67"/>
    </row>
    <row r="6" spans="1:7" s="68" customFormat="1" ht="12" customHeight="1">
      <c r="A6" s="111"/>
      <c r="B6" s="111"/>
      <c r="C6" s="10"/>
      <c r="D6" s="10"/>
      <c r="E6" s="11"/>
      <c r="F6" s="99"/>
      <c r="G6" s="99"/>
    </row>
    <row r="7" spans="1:7" s="12" customFormat="1" ht="12" customHeight="1">
      <c r="A7" s="86"/>
      <c r="B7" s="86"/>
      <c r="C7" s="86"/>
      <c r="D7" s="86"/>
      <c r="E7" s="86"/>
      <c r="F7" s="69"/>
      <c r="G7" s="69"/>
    </row>
    <row r="8" spans="1:5" s="13" customFormat="1" ht="12" customHeight="1">
      <c r="A8" s="92" t="s">
        <v>4</v>
      </c>
      <c r="B8" s="92"/>
      <c r="C8" s="14">
        <v>56971893718</v>
      </c>
      <c r="D8" s="14">
        <v>39645562805</v>
      </c>
      <c r="E8" s="14">
        <v>17326330913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v>3713496205</v>
      </c>
      <c r="D10" s="18">
        <v>2672096000</v>
      </c>
      <c r="E10" s="18">
        <v>1041400205</v>
      </c>
    </row>
    <row r="11" spans="1:5" s="19" customFormat="1" ht="12" customHeight="1">
      <c r="A11" s="100" t="s">
        <v>6</v>
      </c>
      <c r="B11" s="100"/>
      <c r="C11" s="20">
        <v>1293750780</v>
      </c>
      <c r="D11" s="20">
        <v>997487000</v>
      </c>
      <c r="E11" s="20">
        <v>296263780</v>
      </c>
    </row>
    <row r="12" spans="1:5" s="19" customFormat="1" ht="12" customHeight="1">
      <c r="A12" s="21"/>
      <c r="B12" s="22" t="s">
        <v>7</v>
      </c>
      <c r="C12" s="20">
        <v>515264228</v>
      </c>
      <c r="D12" s="20">
        <v>396253000</v>
      </c>
      <c r="E12" s="20">
        <v>119011228</v>
      </c>
    </row>
    <row r="13" spans="1:5" s="19" customFormat="1" ht="12" customHeight="1">
      <c r="A13" s="21"/>
      <c r="B13" s="22" t="s">
        <v>8</v>
      </c>
      <c r="C13" s="20">
        <v>445653020</v>
      </c>
      <c r="D13" s="20">
        <v>354675000</v>
      </c>
      <c r="E13" s="20">
        <v>90978020</v>
      </c>
    </row>
    <row r="14" spans="1:5" s="19" customFormat="1" ht="12" customHeight="1">
      <c r="A14" s="21"/>
      <c r="B14" s="23" t="s">
        <v>9</v>
      </c>
      <c r="C14" s="20">
        <v>332833532</v>
      </c>
      <c r="D14" s="20">
        <v>246559000</v>
      </c>
      <c r="E14" s="20">
        <v>86274532</v>
      </c>
    </row>
    <row r="15" spans="1:5" s="19" customFormat="1" ht="12" customHeight="1">
      <c r="A15" s="100" t="s">
        <v>10</v>
      </c>
      <c r="B15" s="100"/>
      <c r="C15" s="20">
        <v>792163902</v>
      </c>
      <c r="D15" s="20">
        <v>574809000</v>
      </c>
      <c r="E15" s="20">
        <v>217354902</v>
      </c>
    </row>
    <row r="16" spans="1:5" s="19" customFormat="1" ht="12" customHeight="1">
      <c r="A16" s="21"/>
      <c r="B16" s="22" t="s">
        <v>11</v>
      </c>
      <c r="C16" s="20">
        <v>268465524</v>
      </c>
      <c r="D16" s="20">
        <v>195749000</v>
      </c>
      <c r="E16" s="20">
        <v>72716524</v>
      </c>
    </row>
    <row r="17" spans="1:5" s="19" customFormat="1" ht="12" customHeight="1">
      <c r="A17" s="21"/>
      <c r="B17" s="22" t="s">
        <v>12</v>
      </c>
      <c r="C17" s="20">
        <v>267410242</v>
      </c>
      <c r="D17" s="20">
        <v>198947000</v>
      </c>
      <c r="E17" s="20">
        <v>68463242</v>
      </c>
    </row>
    <row r="18" spans="1:5" s="19" customFormat="1" ht="12" customHeight="1">
      <c r="A18" s="24"/>
      <c r="B18" s="22" t="s">
        <v>13</v>
      </c>
      <c r="C18" s="20">
        <v>256288136</v>
      </c>
      <c r="D18" s="20">
        <v>180113000</v>
      </c>
      <c r="E18" s="20">
        <v>76175136</v>
      </c>
    </row>
    <row r="19" spans="1:5" s="19" customFormat="1" ht="12" customHeight="1">
      <c r="A19" s="101" t="s">
        <v>14</v>
      </c>
      <c r="B19" s="101"/>
      <c r="C19" s="26">
        <v>1627581523</v>
      </c>
      <c r="D19" s="26">
        <v>1099800000</v>
      </c>
      <c r="E19" s="26">
        <v>527781523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290</v>
      </c>
      <c r="B21" s="93"/>
      <c r="C21" s="18">
        <v>12487773944</v>
      </c>
      <c r="D21" s="18">
        <v>8126946670</v>
      </c>
      <c r="E21" s="18">
        <v>4360827274</v>
      </c>
    </row>
    <row r="22" spans="1:5" s="19" customFormat="1" ht="12" customHeight="1">
      <c r="A22" s="100" t="s">
        <v>16</v>
      </c>
      <c r="B22" s="100"/>
      <c r="C22" s="20">
        <v>8147726535</v>
      </c>
      <c r="D22" s="20">
        <v>5134176425</v>
      </c>
      <c r="E22" s="20">
        <v>3013550110</v>
      </c>
    </row>
    <row r="23" spans="1:5" s="19" customFormat="1" ht="12" customHeight="1">
      <c r="A23" s="100" t="s">
        <v>17</v>
      </c>
      <c r="B23" s="100"/>
      <c r="C23" s="20">
        <v>1131360927</v>
      </c>
      <c r="D23" s="20">
        <v>779561503</v>
      </c>
      <c r="E23" s="20">
        <v>351799424</v>
      </c>
    </row>
    <row r="24" spans="1:5" s="19" customFormat="1" ht="12" customHeight="1">
      <c r="A24" s="100" t="s">
        <v>18</v>
      </c>
      <c r="B24" s="100"/>
      <c r="C24" s="20">
        <v>1781806070</v>
      </c>
      <c r="D24" s="20">
        <v>1182962002</v>
      </c>
      <c r="E24" s="20">
        <v>598844068</v>
      </c>
    </row>
    <row r="25" spans="1:5" s="19" customFormat="1" ht="12" customHeight="1">
      <c r="A25" s="27"/>
      <c r="B25" s="22" t="s">
        <v>19</v>
      </c>
      <c r="C25" s="20">
        <v>153720810</v>
      </c>
      <c r="D25" s="20">
        <v>122640001</v>
      </c>
      <c r="E25" s="20">
        <v>31080809</v>
      </c>
    </row>
    <row r="26" spans="1:5" s="19" customFormat="1" ht="12" customHeight="1">
      <c r="A26" s="24"/>
      <c r="B26" s="22" t="s">
        <v>20</v>
      </c>
      <c r="C26" s="20">
        <v>1628085260</v>
      </c>
      <c r="D26" s="20">
        <v>1060322001</v>
      </c>
      <c r="E26" s="20">
        <v>567763259</v>
      </c>
    </row>
    <row r="27" spans="1:5" s="19" customFormat="1" ht="12" customHeight="1">
      <c r="A27" s="100" t="s">
        <v>21</v>
      </c>
      <c r="B27" s="100"/>
      <c r="C27" s="20">
        <v>524400246</v>
      </c>
      <c r="D27" s="20">
        <v>352693740</v>
      </c>
      <c r="E27" s="20">
        <v>171706506</v>
      </c>
    </row>
    <row r="28" spans="1:5" s="19" customFormat="1" ht="12" customHeight="1">
      <c r="A28" s="27"/>
      <c r="B28" s="22" t="s">
        <v>22</v>
      </c>
      <c r="C28" s="20">
        <v>169439407</v>
      </c>
      <c r="D28" s="20">
        <v>139324740</v>
      </c>
      <c r="E28" s="20">
        <v>30114667</v>
      </c>
    </row>
    <row r="29" spans="1:5" s="19" customFormat="1" ht="12" customHeight="1">
      <c r="A29" s="24"/>
      <c r="B29" s="22" t="s">
        <v>23</v>
      </c>
      <c r="C29" s="20">
        <v>354960839</v>
      </c>
      <c r="D29" s="20">
        <v>213369000</v>
      </c>
      <c r="E29" s="20">
        <v>141591839</v>
      </c>
    </row>
    <row r="30" spans="1:5" s="19" customFormat="1" ht="12" customHeight="1">
      <c r="A30" s="100" t="s">
        <v>24</v>
      </c>
      <c r="B30" s="100"/>
      <c r="C30" s="20">
        <v>113732580</v>
      </c>
      <c r="D30" s="20">
        <v>88037000</v>
      </c>
      <c r="E30" s="20">
        <v>25695580</v>
      </c>
    </row>
    <row r="31" spans="1:5" s="19" customFormat="1" ht="12" customHeight="1">
      <c r="A31" s="100" t="s">
        <v>291</v>
      </c>
      <c r="B31" s="100"/>
      <c r="C31" s="20">
        <v>788747586</v>
      </c>
      <c r="D31" s="20">
        <v>589516000</v>
      </c>
      <c r="E31" s="20">
        <v>199231586</v>
      </c>
    </row>
    <row r="32" spans="1:5" s="19" customFormat="1" ht="12" customHeight="1">
      <c r="A32" s="27"/>
      <c r="B32" s="22" t="s">
        <v>26</v>
      </c>
      <c r="C32" s="20">
        <v>78496016</v>
      </c>
      <c r="D32" s="20">
        <v>63709000</v>
      </c>
      <c r="E32" s="20">
        <v>14787016</v>
      </c>
    </row>
    <row r="33" spans="1:5" s="19" customFormat="1" ht="12" customHeight="1">
      <c r="A33" s="21"/>
      <c r="B33" s="22" t="s">
        <v>27</v>
      </c>
      <c r="C33" s="20">
        <v>56444404</v>
      </c>
      <c r="D33" s="20">
        <v>45894000</v>
      </c>
      <c r="E33" s="20">
        <v>10550404</v>
      </c>
    </row>
    <row r="34" spans="1:5" s="19" customFormat="1" ht="12" customHeight="1">
      <c r="A34" s="21"/>
      <c r="B34" s="28" t="s">
        <v>292</v>
      </c>
      <c r="C34" s="26">
        <v>653807166</v>
      </c>
      <c r="D34" s="26">
        <v>479913000</v>
      </c>
      <c r="E34" s="26">
        <v>173894166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v>6974926840</v>
      </c>
      <c r="D36" s="18">
        <v>4890256000</v>
      </c>
      <c r="E36" s="18">
        <v>2084670840</v>
      </c>
    </row>
    <row r="37" spans="1:5" s="19" customFormat="1" ht="12" customHeight="1">
      <c r="A37" s="100" t="s">
        <v>30</v>
      </c>
      <c r="B37" s="100"/>
      <c r="C37" s="20">
        <v>5998005547</v>
      </c>
      <c r="D37" s="20">
        <v>4213470000</v>
      </c>
      <c r="E37" s="20">
        <v>1784535547</v>
      </c>
    </row>
    <row r="38" spans="1:5" s="19" customFormat="1" ht="12" customHeight="1">
      <c r="A38" s="101" t="s">
        <v>31</v>
      </c>
      <c r="B38" s="101"/>
      <c r="C38" s="26">
        <v>976921293</v>
      </c>
      <c r="D38" s="26">
        <v>676786000</v>
      </c>
      <c r="E38" s="26">
        <v>300135293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v>25502595244</v>
      </c>
      <c r="D40" s="18">
        <v>17909025000</v>
      </c>
      <c r="E40" s="18">
        <v>7593570244</v>
      </c>
    </row>
    <row r="41" spans="1:5" s="19" customFormat="1" ht="12" customHeight="1">
      <c r="A41" s="100" t="s">
        <v>33</v>
      </c>
      <c r="B41" s="100"/>
      <c r="C41" s="20">
        <v>18239189796</v>
      </c>
      <c r="D41" s="20">
        <v>12711997000</v>
      </c>
      <c r="E41" s="20">
        <v>5527192796</v>
      </c>
    </row>
    <row r="42" spans="1:5" s="19" customFormat="1" ht="12" customHeight="1">
      <c r="A42" s="102" t="s">
        <v>34</v>
      </c>
      <c r="B42" s="102"/>
      <c r="C42" s="20">
        <v>3571763727</v>
      </c>
      <c r="D42" s="20">
        <v>2616996000</v>
      </c>
      <c r="E42" s="20">
        <v>954767727</v>
      </c>
    </row>
    <row r="43" spans="1:5" s="19" customFormat="1" ht="12" customHeight="1">
      <c r="A43" s="28"/>
      <c r="B43" s="22" t="s">
        <v>35</v>
      </c>
      <c r="C43" s="20">
        <v>2373929416</v>
      </c>
      <c r="D43" s="20">
        <v>1765818000</v>
      </c>
      <c r="E43" s="20">
        <v>608111416</v>
      </c>
    </row>
    <row r="44" spans="1:5" s="19" customFormat="1" ht="12" customHeight="1">
      <c r="A44" s="28"/>
      <c r="B44" s="22" t="s">
        <v>36</v>
      </c>
      <c r="C44" s="20">
        <v>1197834311</v>
      </c>
      <c r="D44" s="20">
        <v>851178000</v>
      </c>
      <c r="E44" s="20">
        <v>346656311</v>
      </c>
    </row>
    <row r="45" spans="1:5" s="19" customFormat="1" ht="12" customHeight="1">
      <c r="A45" s="100" t="s">
        <v>38</v>
      </c>
      <c r="B45" s="100"/>
      <c r="C45" s="20">
        <v>3691641721</v>
      </c>
      <c r="D45" s="20">
        <v>2580032000</v>
      </c>
      <c r="E45" s="20">
        <v>1111609721</v>
      </c>
    </row>
    <row r="46" spans="1:5" s="19" customFormat="1" ht="12" customHeight="1">
      <c r="A46" s="28"/>
      <c r="B46" s="22" t="s">
        <v>39</v>
      </c>
      <c r="C46" s="20">
        <v>378165972</v>
      </c>
      <c r="D46" s="20">
        <v>291164000</v>
      </c>
      <c r="E46" s="20">
        <v>87001972</v>
      </c>
    </row>
    <row r="47" spans="1:5" s="19" customFormat="1" ht="12" customHeight="1">
      <c r="A47" s="28"/>
      <c r="B47" s="22" t="s">
        <v>40</v>
      </c>
      <c r="C47" s="20">
        <v>857958712</v>
      </c>
      <c r="D47" s="20">
        <v>652239000</v>
      </c>
      <c r="E47" s="20">
        <v>205719712</v>
      </c>
    </row>
    <row r="48" spans="1:5" s="19" customFormat="1" ht="12" customHeight="1">
      <c r="A48" s="28"/>
      <c r="B48" s="28" t="s">
        <v>41</v>
      </c>
      <c r="C48" s="26">
        <v>2455517037</v>
      </c>
      <c r="D48" s="26">
        <v>1636629000</v>
      </c>
      <c r="E48" s="26">
        <v>818888037</v>
      </c>
    </row>
    <row r="49" spans="1:5" s="19" customFormat="1" ht="12" customHeight="1">
      <c r="A49" s="23"/>
      <c r="B49" s="23"/>
      <c r="C49" s="23"/>
      <c r="D49" s="23"/>
      <c r="E49" s="23"/>
    </row>
    <row r="50" spans="1:5" s="17" customFormat="1" ht="12" customHeight="1">
      <c r="A50" s="93" t="s">
        <v>42</v>
      </c>
      <c r="B50" s="93"/>
      <c r="C50" s="18">
        <v>8293101485</v>
      </c>
      <c r="D50" s="18">
        <v>6047239135</v>
      </c>
      <c r="E50" s="18">
        <v>2245862350</v>
      </c>
    </row>
    <row r="51" spans="1:5" s="19" customFormat="1" ht="12" customHeight="1">
      <c r="A51" s="100" t="s">
        <v>43</v>
      </c>
      <c r="B51" s="100"/>
      <c r="C51" s="20">
        <v>2602509051</v>
      </c>
      <c r="D51" s="20">
        <v>1903011635</v>
      </c>
      <c r="E51" s="20">
        <v>699497416</v>
      </c>
    </row>
    <row r="52" spans="1:5" s="19" customFormat="1" ht="12" customHeight="1">
      <c r="A52" s="100" t="s">
        <v>44</v>
      </c>
      <c r="B52" s="100"/>
      <c r="C52" s="20">
        <v>5155520529</v>
      </c>
      <c r="D52" s="20">
        <v>3749810500</v>
      </c>
      <c r="E52" s="20">
        <v>1405710029</v>
      </c>
    </row>
    <row r="53" spans="1:5" s="19" customFormat="1" ht="12" customHeight="1">
      <c r="A53" s="101" t="s">
        <v>45</v>
      </c>
      <c r="B53" s="101"/>
      <c r="C53" s="26">
        <v>535071905</v>
      </c>
      <c r="D53" s="26">
        <v>394417000</v>
      </c>
      <c r="E53" s="26">
        <v>140654905</v>
      </c>
    </row>
    <row r="54" spans="1:5" s="19" customFormat="1" ht="12" customHeight="1">
      <c r="A54" s="23"/>
      <c r="B54" s="29"/>
      <c r="C54" s="30"/>
      <c r="D54" s="30"/>
      <c r="E54" s="30"/>
    </row>
    <row r="55" spans="1:5" s="19" customFormat="1" ht="12" customHeight="1">
      <c r="A55" s="103" t="s">
        <v>46</v>
      </c>
      <c r="B55" s="103"/>
      <c r="C55" s="16">
        <v>7478231855</v>
      </c>
      <c r="D55" s="16">
        <v>5476085135</v>
      </c>
      <c r="E55" s="16">
        <v>2002146720</v>
      </c>
    </row>
    <row r="56" spans="1:5" s="19" customFormat="1" ht="12" customHeight="1">
      <c r="A56" s="100" t="s">
        <v>47</v>
      </c>
      <c r="B56" s="100"/>
      <c r="C56" s="20">
        <v>541444707</v>
      </c>
      <c r="D56" s="20">
        <v>371168000</v>
      </c>
      <c r="E56" s="20">
        <v>170276707</v>
      </c>
    </row>
    <row r="57" spans="1:5" s="19" customFormat="1" ht="12" customHeight="1">
      <c r="A57" s="100" t="s">
        <v>49</v>
      </c>
      <c r="B57" s="100"/>
      <c r="C57" s="20">
        <v>232095464</v>
      </c>
      <c r="D57" s="20">
        <v>173228000</v>
      </c>
      <c r="E57" s="20">
        <v>58867464</v>
      </c>
    </row>
    <row r="58" spans="1:5" s="19" customFormat="1" ht="12" customHeight="1">
      <c r="A58" s="100" t="s">
        <v>50</v>
      </c>
      <c r="B58" s="100"/>
      <c r="C58" s="20">
        <v>302976441</v>
      </c>
      <c r="D58" s="20">
        <v>221189000</v>
      </c>
      <c r="E58" s="20">
        <v>81787441</v>
      </c>
    </row>
    <row r="59" spans="1:5" s="19" customFormat="1" ht="12" customHeight="1">
      <c r="A59" s="100" t="s">
        <v>51</v>
      </c>
      <c r="B59" s="100"/>
      <c r="C59" s="20">
        <v>1110438091</v>
      </c>
      <c r="D59" s="20">
        <v>842888635</v>
      </c>
      <c r="E59" s="20">
        <v>267549456</v>
      </c>
    </row>
    <row r="60" spans="1:5" s="19" customFormat="1" ht="12" customHeight="1">
      <c r="A60" s="100" t="s">
        <v>52</v>
      </c>
      <c r="B60" s="100"/>
      <c r="C60" s="20">
        <v>337442565</v>
      </c>
      <c r="D60" s="20">
        <v>251181000</v>
      </c>
      <c r="E60" s="20">
        <v>86261565</v>
      </c>
    </row>
    <row r="61" spans="1:5" s="19" customFormat="1" ht="12" customHeight="1">
      <c r="A61" s="100" t="s">
        <v>54</v>
      </c>
      <c r="B61" s="100"/>
      <c r="C61" s="20">
        <v>2424324920</v>
      </c>
      <c r="D61" s="20">
        <v>1829774500</v>
      </c>
      <c r="E61" s="20">
        <v>594550420</v>
      </c>
    </row>
    <row r="62" spans="1:5" s="19" customFormat="1" ht="12" customHeight="1">
      <c r="A62" s="100" t="s">
        <v>56</v>
      </c>
      <c r="B62" s="100"/>
      <c r="C62" s="20">
        <v>567847125</v>
      </c>
      <c r="D62" s="20">
        <v>411091000</v>
      </c>
      <c r="E62" s="20">
        <v>156756125</v>
      </c>
    </row>
    <row r="63" spans="1:5" s="19" customFormat="1" ht="12" customHeight="1">
      <c r="A63" s="100" t="s">
        <v>57</v>
      </c>
      <c r="B63" s="100"/>
      <c r="C63" s="20">
        <v>367441071</v>
      </c>
      <c r="D63" s="20">
        <v>244567000</v>
      </c>
      <c r="E63" s="20">
        <v>122874071</v>
      </c>
    </row>
    <row r="64" spans="1:5" s="19" customFormat="1" ht="12" customHeight="1">
      <c r="A64" s="100" t="s">
        <v>58</v>
      </c>
      <c r="B64" s="100"/>
      <c r="C64" s="20">
        <v>367812813</v>
      </c>
      <c r="D64" s="20">
        <v>255858000</v>
      </c>
      <c r="E64" s="20">
        <v>111954813</v>
      </c>
    </row>
    <row r="65" spans="1:5" s="19" customFormat="1" ht="12" customHeight="1">
      <c r="A65" s="100" t="s">
        <v>59</v>
      </c>
      <c r="B65" s="100"/>
      <c r="C65" s="20">
        <v>843629530</v>
      </c>
      <c r="D65" s="20">
        <v>597276000</v>
      </c>
      <c r="E65" s="20">
        <v>246353530</v>
      </c>
    </row>
    <row r="66" spans="1:5" s="19" customFormat="1" ht="12" customHeight="1">
      <c r="A66" s="101" t="s">
        <v>60</v>
      </c>
      <c r="B66" s="101"/>
      <c r="C66" s="26">
        <v>382779128</v>
      </c>
      <c r="D66" s="26">
        <v>277864000</v>
      </c>
      <c r="E66" s="26">
        <v>104915128</v>
      </c>
    </row>
    <row r="67" spans="1:5" s="19" customFormat="1" ht="12" customHeight="1">
      <c r="A67" s="23"/>
      <c r="B67" s="23"/>
      <c r="C67" s="23"/>
      <c r="D67" s="23"/>
      <c r="E67" s="23"/>
    </row>
    <row r="68" spans="1:5" s="19" customFormat="1" ht="12" customHeight="1">
      <c r="A68" s="93" t="s">
        <v>61</v>
      </c>
      <c r="B68" s="93"/>
      <c r="C68" s="18">
        <v>26280463026</v>
      </c>
      <c r="D68" s="18">
        <v>18450706000</v>
      </c>
      <c r="E68" s="18">
        <v>7829757026</v>
      </c>
    </row>
    <row r="69" spans="1:5" s="19" customFormat="1" ht="12" customHeight="1">
      <c r="A69" s="100" t="s">
        <v>62</v>
      </c>
      <c r="B69" s="100"/>
      <c r="C69" s="20">
        <v>660326947</v>
      </c>
      <c r="D69" s="20">
        <v>439113000</v>
      </c>
      <c r="E69" s="20">
        <v>221213947</v>
      </c>
    </row>
    <row r="70" spans="1:5" s="19" customFormat="1" ht="12" customHeight="1">
      <c r="A70" s="100" t="s">
        <v>63</v>
      </c>
      <c r="B70" s="100"/>
      <c r="C70" s="20">
        <v>166229095</v>
      </c>
      <c r="D70" s="20">
        <v>131754000</v>
      </c>
      <c r="E70" s="20">
        <v>34475095</v>
      </c>
    </row>
    <row r="71" spans="1:5" s="19" customFormat="1" ht="12" customHeight="1">
      <c r="A71" s="100" t="s">
        <v>64</v>
      </c>
      <c r="B71" s="100"/>
      <c r="C71" s="20">
        <v>42547704</v>
      </c>
      <c r="D71" s="20">
        <v>31626000</v>
      </c>
      <c r="E71" s="20">
        <v>10921704</v>
      </c>
    </row>
    <row r="72" spans="1:5" s="19" customFormat="1" ht="12" customHeight="1">
      <c r="A72" s="100" t="s">
        <v>65</v>
      </c>
      <c r="B72" s="100"/>
      <c r="C72" s="20">
        <v>114574336</v>
      </c>
      <c r="D72" s="20">
        <v>89205000</v>
      </c>
      <c r="E72" s="20">
        <v>25369336</v>
      </c>
    </row>
    <row r="73" spans="1:5" s="19" customFormat="1" ht="12" customHeight="1">
      <c r="A73" s="100" t="s">
        <v>66</v>
      </c>
      <c r="B73" s="100"/>
      <c r="C73" s="20">
        <v>53072728</v>
      </c>
      <c r="D73" s="20">
        <v>42014000</v>
      </c>
      <c r="E73" s="20">
        <v>11058728</v>
      </c>
    </row>
    <row r="74" spans="1:5" s="19" customFormat="1" ht="12" customHeight="1">
      <c r="A74" s="100" t="s">
        <v>67</v>
      </c>
      <c r="B74" s="100"/>
      <c r="C74" s="20">
        <v>283279246</v>
      </c>
      <c r="D74" s="20">
        <v>200200000</v>
      </c>
      <c r="E74" s="20">
        <v>83079246</v>
      </c>
    </row>
    <row r="75" spans="1:5" s="19" customFormat="1" ht="12" customHeight="1">
      <c r="A75" s="100" t="s">
        <v>68</v>
      </c>
      <c r="B75" s="100"/>
      <c r="C75" s="20">
        <v>73060602</v>
      </c>
      <c r="D75" s="20">
        <v>60839000</v>
      </c>
      <c r="E75" s="20">
        <v>12221602</v>
      </c>
    </row>
    <row r="76" spans="1:5" s="19" customFormat="1" ht="12" customHeight="1">
      <c r="A76" s="100" t="s">
        <v>69</v>
      </c>
      <c r="B76" s="100"/>
      <c r="C76" s="20">
        <v>608693336</v>
      </c>
      <c r="D76" s="20">
        <v>427429000</v>
      </c>
      <c r="E76" s="20">
        <v>181264336</v>
      </c>
    </row>
    <row r="77" spans="1:5" s="19" customFormat="1" ht="12" customHeight="1">
      <c r="A77" s="100" t="s">
        <v>71</v>
      </c>
      <c r="B77" s="100"/>
      <c r="C77" s="20">
        <v>183804099</v>
      </c>
      <c r="D77" s="20">
        <v>121486000</v>
      </c>
      <c r="E77" s="20">
        <v>62318099</v>
      </c>
    </row>
    <row r="78" spans="1:5" s="19" customFormat="1" ht="12" customHeight="1">
      <c r="A78" s="100" t="s">
        <v>73</v>
      </c>
      <c r="B78" s="100"/>
      <c r="C78" s="20">
        <v>109001103</v>
      </c>
      <c r="D78" s="20">
        <v>80959000</v>
      </c>
      <c r="E78" s="20">
        <v>28042103</v>
      </c>
    </row>
    <row r="79" spans="1:5" s="19" customFormat="1" ht="12" customHeight="1">
      <c r="A79" s="100" t="s">
        <v>74</v>
      </c>
      <c r="B79" s="100"/>
      <c r="C79" s="20">
        <v>140086583</v>
      </c>
      <c r="D79" s="20">
        <v>102239000</v>
      </c>
      <c r="E79" s="20">
        <v>37847583</v>
      </c>
    </row>
    <row r="80" spans="1:5" s="19" customFormat="1" ht="12" customHeight="1">
      <c r="A80" s="100" t="s">
        <v>75</v>
      </c>
      <c r="B80" s="100"/>
      <c r="C80" s="20">
        <v>219313906</v>
      </c>
      <c r="D80" s="20">
        <v>151402000</v>
      </c>
      <c r="E80" s="20">
        <v>67911906</v>
      </c>
    </row>
    <row r="81" spans="1:5" s="19" customFormat="1" ht="12" customHeight="1">
      <c r="A81" s="100" t="s">
        <v>78</v>
      </c>
      <c r="B81" s="100"/>
      <c r="C81" s="20">
        <v>282844063</v>
      </c>
      <c r="D81" s="20">
        <v>191110000</v>
      </c>
      <c r="E81" s="20">
        <v>91734063</v>
      </c>
    </row>
    <row r="82" spans="1:5" s="19" customFormat="1" ht="12" customHeight="1">
      <c r="A82" s="100" t="s">
        <v>79</v>
      </c>
      <c r="B82" s="100"/>
      <c r="C82" s="20">
        <v>761638653</v>
      </c>
      <c r="D82" s="20">
        <v>552612000</v>
      </c>
      <c r="E82" s="20">
        <v>209026653</v>
      </c>
    </row>
    <row r="83" spans="1:5" s="19" customFormat="1" ht="12" customHeight="1">
      <c r="A83" s="100" t="s">
        <v>82</v>
      </c>
      <c r="B83" s="100"/>
      <c r="C83" s="20">
        <v>628735877</v>
      </c>
      <c r="D83" s="20">
        <v>410585000</v>
      </c>
      <c r="E83" s="20">
        <v>218150877</v>
      </c>
    </row>
    <row r="84" spans="1:5" s="19" customFormat="1" ht="12" customHeight="1">
      <c r="A84" s="100" t="s">
        <v>85</v>
      </c>
      <c r="B84" s="100"/>
      <c r="C84" s="20">
        <v>1156050719</v>
      </c>
      <c r="D84" s="20">
        <v>732680000</v>
      </c>
      <c r="E84" s="20">
        <v>423370719</v>
      </c>
    </row>
    <row r="85" spans="1:5" s="19" customFormat="1" ht="12" customHeight="1">
      <c r="A85" s="100" t="s">
        <v>86</v>
      </c>
      <c r="B85" s="100"/>
      <c r="C85" s="20">
        <v>360811944</v>
      </c>
      <c r="D85" s="20">
        <v>228978000</v>
      </c>
      <c r="E85" s="20">
        <v>131833944</v>
      </c>
    </row>
    <row r="86" spans="1:5" s="19" customFormat="1" ht="12" customHeight="1">
      <c r="A86" s="100" t="s">
        <v>87</v>
      </c>
      <c r="B86" s="100"/>
      <c r="C86" s="20">
        <v>136321615</v>
      </c>
      <c r="D86" s="20">
        <v>108516000</v>
      </c>
      <c r="E86" s="20">
        <v>27805615</v>
      </c>
    </row>
    <row r="87" spans="1:5" s="19" customFormat="1" ht="12" customHeight="1">
      <c r="A87" s="100" t="s">
        <v>88</v>
      </c>
      <c r="B87" s="100"/>
      <c r="C87" s="20">
        <v>214151315</v>
      </c>
      <c r="D87" s="20">
        <v>129787000</v>
      </c>
      <c r="E87" s="20">
        <v>84364315</v>
      </c>
    </row>
    <row r="88" spans="1:5" s="19" customFormat="1" ht="12" customHeight="1">
      <c r="A88" s="100" t="s">
        <v>89</v>
      </c>
      <c r="B88" s="100"/>
      <c r="C88" s="20">
        <v>60690655</v>
      </c>
      <c r="D88" s="20">
        <v>48010000</v>
      </c>
      <c r="E88" s="20">
        <v>12680655</v>
      </c>
    </row>
    <row r="89" spans="1:5" s="19" customFormat="1" ht="12" customHeight="1">
      <c r="A89" s="100" t="s">
        <v>90</v>
      </c>
      <c r="B89" s="100"/>
      <c r="C89" s="20">
        <v>154360215</v>
      </c>
      <c r="D89" s="20">
        <v>120588000</v>
      </c>
      <c r="E89" s="20">
        <v>33772215</v>
      </c>
    </row>
    <row r="90" spans="1:5" s="19" customFormat="1" ht="12" customHeight="1">
      <c r="A90" s="100" t="s">
        <v>91</v>
      </c>
      <c r="B90" s="100"/>
      <c r="C90" s="20">
        <v>205776469</v>
      </c>
      <c r="D90" s="20">
        <v>153020000</v>
      </c>
      <c r="E90" s="20">
        <v>52756469</v>
      </c>
    </row>
    <row r="91" spans="1:5" s="19" customFormat="1" ht="12" customHeight="1">
      <c r="A91" s="100" t="s">
        <v>92</v>
      </c>
      <c r="B91" s="100"/>
      <c r="C91" s="20">
        <v>263049890</v>
      </c>
      <c r="D91" s="20">
        <v>185195000</v>
      </c>
      <c r="E91" s="20">
        <v>77854890</v>
      </c>
    </row>
    <row r="92" spans="1:5" s="19" customFormat="1" ht="12" customHeight="1">
      <c r="A92" s="100" t="s">
        <v>93</v>
      </c>
      <c r="B92" s="100"/>
      <c r="C92" s="20">
        <v>12005123560</v>
      </c>
      <c r="D92" s="20">
        <v>8359940000</v>
      </c>
      <c r="E92" s="20">
        <v>3645183560</v>
      </c>
    </row>
    <row r="93" spans="1:5" s="19" customFormat="1" ht="12" customHeight="1">
      <c r="A93" s="100" t="s">
        <v>94</v>
      </c>
      <c r="B93" s="100"/>
      <c r="C93" s="20">
        <v>292840809</v>
      </c>
      <c r="D93" s="20">
        <v>166491000</v>
      </c>
      <c r="E93" s="20">
        <v>126349809</v>
      </c>
    </row>
    <row r="94" spans="1:5" s="19" customFormat="1" ht="12" customHeight="1">
      <c r="A94" s="100" t="s">
        <v>95</v>
      </c>
      <c r="B94" s="100"/>
      <c r="C94" s="20">
        <v>541432606</v>
      </c>
      <c r="D94" s="20">
        <v>415735000</v>
      </c>
      <c r="E94" s="20">
        <v>125697606</v>
      </c>
    </row>
    <row r="95" spans="1:5" s="19" customFormat="1" ht="12" customHeight="1">
      <c r="A95" s="100" t="s">
        <v>96</v>
      </c>
      <c r="B95" s="100"/>
      <c r="C95" s="20">
        <v>103528099</v>
      </c>
      <c r="D95" s="20">
        <v>69461000</v>
      </c>
      <c r="E95" s="20">
        <v>34067099</v>
      </c>
    </row>
    <row r="96" spans="1:5" s="19" customFormat="1" ht="12" customHeight="1">
      <c r="A96" s="100" t="s">
        <v>97</v>
      </c>
      <c r="B96" s="100"/>
      <c r="C96" s="20">
        <v>678912234</v>
      </c>
      <c r="D96" s="20">
        <v>545358000</v>
      </c>
      <c r="E96" s="20">
        <v>133554234</v>
      </c>
    </row>
    <row r="97" spans="1:5" s="19" customFormat="1" ht="12" customHeight="1">
      <c r="A97" s="100" t="s">
        <v>98</v>
      </c>
      <c r="B97" s="100"/>
      <c r="C97" s="20">
        <v>179087532</v>
      </c>
      <c r="D97" s="20">
        <v>126552000</v>
      </c>
      <c r="E97" s="20">
        <v>52535532</v>
      </c>
    </row>
    <row r="98" spans="1:5" s="19" customFormat="1" ht="12" customHeight="1">
      <c r="A98" s="100" t="s">
        <v>99</v>
      </c>
      <c r="B98" s="100"/>
      <c r="C98" s="20">
        <v>236469841</v>
      </c>
      <c r="D98" s="20">
        <v>174369000</v>
      </c>
      <c r="E98" s="20">
        <v>62100841</v>
      </c>
    </row>
    <row r="99" spans="1:5" s="19" customFormat="1" ht="12" customHeight="1">
      <c r="A99" s="100" t="s">
        <v>100</v>
      </c>
      <c r="B99" s="100"/>
      <c r="C99" s="20">
        <v>314184151</v>
      </c>
      <c r="D99" s="20">
        <v>231564000</v>
      </c>
      <c r="E99" s="20">
        <v>82620151</v>
      </c>
    </row>
    <row r="100" spans="1:5" s="19" customFormat="1" ht="12" customHeight="1">
      <c r="A100" s="100" t="s">
        <v>101</v>
      </c>
      <c r="B100" s="100"/>
      <c r="C100" s="20">
        <v>29302590</v>
      </c>
      <c r="D100" s="20">
        <v>25545000</v>
      </c>
      <c r="E100" s="20">
        <v>3757590</v>
      </c>
    </row>
    <row r="101" spans="1:5" s="19" customFormat="1" ht="12" customHeight="1">
      <c r="A101" s="100" t="s">
        <v>282</v>
      </c>
      <c r="B101" s="100"/>
      <c r="C101" s="20">
        <v>585855640</v>
      </c>
      <c r="D101" s="20">
        <v>439319000</v>
      </c>
      <c r="E101" s="20">
        <v>146536640</v>
      </c>
    </row>
    <row r="102" spans="1:5" s="19" customFormat="1" ht="12" customHeight="1">
      <c r="A102" s="100" t="s">
        <v>102</v>
      </c>
      <c r="B102" s="100"/>
      <c r="C102" s="20">
        <v>127404318</v>
      </c>
      <c r="D102" s="20">
        <v>89997000</v>
      </c>
      <c r="E102" s="20">
        <v>37407318</v>
      </c>
    </row>
    <row r="103" spans="1:5" s="19" customFormat="1" ht="12" customHeight="1">
      <c r="A103" s="100" t="s">
        <v>103</v>
      </c>
      <c r="B103" s="100"/>
      <c r="C103" s="20">
        <v>280800527</v>
      </c>
      <c r="D103" s="20">
        <v>184464000</v>
      </c>
      <c r="E103" s="20">
        <v>96336527</v>
      </c>
    </row>
    <row r="104" spans="1:5" s="19" customFormat="1" ht="12" customHeight="1">
      <c r="A104" s="100" t="s">
        <v>104</v>
      </c>
      <c r="B104" s="100"/>
      <c r="C104" s="20">
        <v>215696737</v>
      </c>
      <c r="D104" s="20">
        <v>126593000</v>
      </c>
      <c r="E104" s="20">
        <v>89103737</v>
      </c>
    </row>
    <row r="105" spans="1:5" s="19" customFormat="1" ht="12" customHeight="1">
      <c r="A105" s="100" t="s">
        <v>105</v>
      </c>
      <c r="B105" s="100"/>
      <c r="C105" s="20">
        <v>48109595</v>
      </c>
      <c r="D105" s="20">
        <v>34745000</v>
      </c>
      <c r="E105" s="20">
        <v>13364595</v>
      </c>
    </row>
    <row r="106" spans="1:5" s="19" customFormat="1" ht="12" customHeight="1">
      <c r="A106" s="100" t="s">
        <v>106</v>
      </c>
      <c r="B106" s="100"/>
      <c r="C106" s="20">
        <v>111242302</v>
      </c>
      <c r="D106" s="20">
        <v>91796000</v>
      </c>
      <c r="E106" s="20">
        <v>19446302</v>
      </c>
    </row>
    <row r="107" spans="1:5" s="19" customFormat="1" ht="12" customHeight="1">
      <c r="A107" s="100" t="s">
        <v>107</v>
      </c>
      <c r="B107" s="100"/>
      <c r="C107" s="20">
        <v>216711624</v>
      </c>
      <c r="D107" s="20">
        <v>142470000</v>
      </c>
      <c r="E107" s="20">
        <v>74241624</v>
      </c>
    </row>
    <row r="108" spans="1:5" s="19" customFormat="1" ht="12" customHeight="1">
      <c r="A108" s="100" t="s">
        <v>108</v>
      </c>
      <c r="B108" s="100"/>
      <c r="C108" s="20">
        <v>761879438</v>
      </c>
      <c r="D108" s="20">
        <v>619828000</v>
      </c>
      <c r="E108" s="20">
        <v>142051438</v>
      </c>
    </row>
    <row r="109" spans="1:5" s="19" customFormat="1" ht="12" customHeight="1">
      <c r="A109" s="100" t="s">
        <v>109</v>
      </c>
      <c r="B109" s="100"/>
      <c r="C109" s="20">
        <v>219484034</v>
      </c>
      <c r="D109" s="20">
        <v>156096000</v>
      </c>
      <c r="E109" s="20">
        <v>63388034</v>
      </c>
    </row>
    <row r="110" spans="1:5" s="19" customFormat="1" ht="12" customHeight="1">
      <c r="A110" s="100" t="s">
        <v>110</v>
      </c>
      <c r="B110" s="100"/>
      <c r="C110" s="20">
        <v>112620836</v>
      </c>
      <c r="D110" s="20">
        <v>85148000</v>
      </c>
      <c r="E110" s="20">
        <v>27472836</v>
      </c>
    </row>
    <row r="111" spans="1:5" s="19" customFormat="1" ht="12" customHeight="1">
      <c r="A111" s="100" t="s">
        <v>111</v>
      </c>
      <c r="B111" s="100"/>
      <c r="C111" s="20">
        <v>365843104</v>
      </c>
      <c r="D111" s="20">
        <v>249578000</v>
      </c>
      <c r="E111" s="20">
        <v>116265104</v>
      </c>
    </row>
    <row r="112" spans="1:5" s="19" customFormat="1" ht="12" customHeight="1">
      <c r="A112" s="100" t="s">
        <v>112</v>
      </c>
      <c r="B112" s="100"/>
      <c r="C112" s="20">
        <v>204589905</v>
      </c>
      <c r="D112" s="20">
        <v>140830000</v>
      </c>
      <c r="E112" s="20">
        <v>63759905</v>
      </c>
    </row>
    <row r="113" spans="1:5" s="19" customFormat="1" ht="12" customHeight="1">
      <c r="A113" s="100" t="s">
        <v>114</v>
      </c>
      <c r="B113" s="100"/>
      <c r="C113" s="20">
        <v>124874461</v>
      </c>
      <c r="D113" s="20">
        <v>83491000</v>
      </c>
      <c r="E113" s="20">
        <v>41383461</v>
      </c>
    </row>
    <row r="114" spans="1:5" s="19" customFormat="1" ht="12" customHeight="1">
      <c r="A114" s="100" t="s">
        <v>115</v>
      </c>
      <c r="B114" s="100"/>
      <c r="C114" s="20">
        <v>290955175</v>
      </c>
      <c r="D114" s="20">
        <v>196304000</v>
      </c>
      <c r="E114" s="20">
        <v>94651175</v>
      </c>
    </row>
    <row r="115" spans="1:5" s="19" customFormat="1" ht="12" customHeight="1">
      <c r="A115" s="100" t="s">
        <v>116</v>
      </c>
      <c r="B115" s="100"/>
      <c r="C115" s="20">
        <v>91576587</v>
      </c>
      <c r="D115" s="20">
        <v>70237000</v>
      </c>
      <c r="E115" s="20">
        <v>21339587</v>
      </c>
    </row>
    <row r="116" spans="1:5" s="19" customFormat="1" ht="12" customHeight="1">
      <c r="A116" s="100" t="s">
        <v>119</v>
      </c>
      <c r="B116" s="100"/>
      <c r="C116" s="20">
        <v>329436040</v>
      </c>
      <c r="D116" s="20">
        <v>230331000</v>
      </c>
      <c r="E116" s="20">
        <v>99105040</v>
      </c>
    </row>
    <row r="117" spans="1:5" s="19" customFormat="1" ht="12" customHeight="1">
      <c r="A117" s="100" t="s">
        <v>120</v>
      </c>
      <c r="B117" s="100"/>
      <c r="C117" s="20">
        <v>406399456</v>
      </c>
      <c r="D117" s="20">
        <v>296507000</v>
      </c>
      <c r="E117" s="20">
        <v>109892456</v>
      </c>
    </row>
    <row r="118" spans="1:5" s="19" customFormat="1" ht="12" customHeight="1">
      <c r="A118" s="100" t="s">
        <v>122</v>
      </c>
      <c r="B118" s="100"/>
      <c r="C118" s="20">
        <v>104189637</v>
      </c>
      <c r="D118" s="20">
        <v>73118000</v>
      </c>
      <c r="E118" s="20">
        <v>31071637</v>
      </c>
    </row>
    <row r="119" spans="1:5" s="19" customFormat="1" ht="12" customHeight="1">
      <c r="A119" s="100" t="s">
        <v>123</v>
      </c>
      <c r="B119" s="100"/>
      <c r="C119" s="20">
        <v>257538391</v>
      </c>
      <c r="D119" s="20">
        <v>171475000</v>
      </c>
      <c r="E119" s="20">
        <v>86063391</v>
      </c>
    </row>
    <row r="120" spans="1:5" s="19" customFormat="1" ht="12" customHeight="1">
      <c r="A120" s="105" t="s">
        <v>124</v>
      </c>
      <c r="B120" s="105"/>
      <c r="C120" s="26">
        <v>165952697</v>
      </c>
      <c r="D120" s="26">
        <v>114017000</v>
      </c>
      <c r="E120" s="26">
        <v>51935697</v>
      </c>
    </row>
    <row r="121" spans="1:5" s="19" customFormat="1" ht="12" customHeight="1">
      <c r="A121" s="23"/>
      <c r="B121" s="23"/>
      <c r="C121" s="23"/>
      <c r="D121" s="23"/>
      <c r="E121" s="23"/>
    </row>
    <row r="122" spans="1:5" s="19" customFormat="1" ht="12" customHeight="1">
      <c r="A122" s="93" t="s">
        <v>125</v>
      </c>
      <c r="B122" s="93"/>
      <c r="C122" s="18">
        <v>11699026358</v>
      </c>
      <c r="D122" s="18">
        <v>7537430670</v>
      </c>
      <c r="E122" s="18">
        <v>4161595688</v>
      </c>
    </row>
    <row r="123" spans="1:5" s="19" customFormat="1" ht="12" customHeight="1">
      <c r="A123" s="100" t="s">
        <v>126</v>
      </c>
      <c r="B123" s="100"/>
      <c r="C123" s="20">
        <v>1725084864</v>
      </c>
      <c r="D123" s="20">
        <v>984811000</v>
      </c>
      <c r="E123" s="20">
        <v>740273864</v>
      </c>
    </row>
    <row r="124" spans="1:5" s="19" customFormat="1" ht="12" customHeight="1">
      <c r="A124" s="100" t="s">
        <v>127</v>
      </c>
      <c r="B124" s="100"/>
      <c r="C124" s="20">
        <v>30786830</v>
      </c>
      <c r="D124" s="20">
        <v>24031001</v>
      </c>
      <c r="E124" s="20">
        <v>6755829</v>
      </c>
    </row>
    <row r="125" spans="1:5" s="19" customFormat="1" ht="12" customHeight="1">
      <c r="A125" s="100" t="s">
        <v>128</v>
      </c>
      <c r="B125" s="100"/>
      <c r="C125" s="20">
        <v>165642551</v>
      </c>
      <c r="D125" s="20">
        <v>95297000</v>
      </c>
      <c r="E125" s="20">
        <v>70345551</v>
      </c>
    </row>
    <row r="126" spans="1:5" s="19" customFormat="1" ht="12" customHeight="1">
      <c r="A126" s="100" t="s">
        <v>129</v>
      </c>
      <c r="B126" s="100"/>
      <c r="C126" s="20">
        <v>609074276</v>
      </c>
      <c r="D126" s="20">
        <v>402293001</v>
      </c>
      <c r="E126" s="20">
        <v>206781275</v>
      </c>
    </row>
    <row r="127" spans="1:5" s="19" customFormat="1" ht="12" customHeight="1">
      <c r="A127" s="100" t="s">
        <v>132</v>
      </c>
      <c r="B127" s="100"/>
      <c r="C127" s="20">
        <v>169439407</v>
      </c>
      <c r="D127" s="20">
        <v>139324740</v>
      </c>
      <c r="E127" s="20">
        <v>30114667</v>
      </c>
    </row>
    <row r="128" spans="1:5" s="19" customFormat="1" ht="12" customHeight="1">
      <c r="A128" s="100" t="s">
        <v>134</v>
      </c>
      <c r="B128" s="100"/>
      <c r="C128" s="20">
        <v>5183475</v>
      </c>
      <c r="D128" s="20">
        <v>3542000</v>
      </c>
      <c r="E128" s="20">
        <v>1641475</v>
      </c>
    </row>
    <row r="129" spans="1:5" s="19" customFormat="1" ht="12" customHeight="1">
      <c r="A129" s="100" t="s">
        <v>135</v>
      </c>
      <c r="B129" s="100"/>
      <c r="C129" s="20">
        <v>383243104</v>
      </c>
      <c r="D129" s="20">
        <v>257373000</v>
      </c>
      <c r="E129" s="20">
        <v>125870104</v>
      </c>
    </row>
    <row r="130" spans="1:5" s="19" customFormat="1" ht="12" customHeight="1">
      <c r="A130" s="100" t="s">
        <v>136</v>
      </c>
      <c r="B130" s="100"/>
      <c r="C130" s="20">
        <v>20096593</v>
      </c>
      <c r="D130" s="20">
        <v>15405000</v>
      </c>
      <c r="E130" s="20">
        <v>4691593</v>
      </c>
    </row>
    <row r="131" spans="1:5" s="55" customFormat="1" ht="12" customHeight="1">
      <c r="A131" s="112" t="s">
        <v>283</v>
      </c>
      <c r="B131" s="112"/>
      <c r="C131" s="31">
        <v>1131360927</v>
      </c>
      <c r="D131" s="31">
        <v>779561503</v>
      </c>
      <c r="E131" s="31">
        <v>351799424</v>
      </c>
    </row>
    <row r="132" spans="1:5" s="19" customFormat="1" ht="12" customHeight="1">
      <c r="A132" s="100" t="s">
        <v>138</v>
      </c>
      <c r="B132" s="100"/>
      <c r="C132" s="20">
        <v>596721680</v>
      </c>
      <c r="D132" s="20">
        <v>373719000</v>
      </c>
      <c r="E132" s="20">
        <v>223002680</v>
      </c>
    </row>
    <row r="133" spans="1:5" s="19" customFormat="1" ht="12" customHeight="1">
      <c r="A133" s="100" t="s">
        <v>142</v>
      </c>
      <c r="B133" s="100"/>
      <c r="C133" s="20">
        <v>190969288</v>
      </c>
      <c r="D133" s="20">
        <v>137380001</v>
      </c>
      <c r="E133" s="20">
        <v>53589287</v>
      </c>
    </row>
    <row r="134" spans="1:5" s="19" customFormat="1" ht="12" customHeight="1">
      <c r="A134" s="100" t="s">
        <v>143</v>
      </c>
      <c r="B134" s="100"/>
      <c r="C134" s="20">
        <v>2436647889</v>
      </c>
      <c r="D134" s="20">
        <v>1605265000</v>
      </c>
      <c r="E134" s="20">
        <v>831382889</v>
      </c>
    </row>
    <row r="135" spans="1:5" s="19" customFormat="1" ht="12" customHeight="1">
      <c r="A135" s="100" t="s">
        <v>144</v>
      </c>
      <c r="B135" s="100"/>
      <c r="C135" s="20">
        <v>912638464</v>
      </c>
      <c r="D135" s="20">
        <v>582678000</v>
      </c>
      <c r="E135" s="20">
        <v>329960464</v>
      </c>
    </row>
    <row r="136" spans="1:5" s="19" customFormat="1" ht="12" customHeight="1">
      <c r="A136" s="100" t="s">
        <v>146</v>
      </c>
      <c r="B136" s="100"/>
      <c r="C136" s="20">
        <v>36946092</v>
      </c>
      <c r="D136" s="20">
        <v>30044000</v>
      </c>
      <c r="E136" s="20">
        <v>6902092</v>
      </c>
    </row>
    <row r="137" spans="1:5" s="19" customFormat="1" ht="12" customHeight="1">
      <c r="A137" s="100" t="s">
        <v>147</v>
      </c>
      <c r="B137" s="100"/>
      <c r="C137" s="20">
        <v>1192447724</v>
      </c>
      <c r="D137" s="20">
        <v>743986425</v>
      </c>
      <c r="E137" s="20">
        <v>448461299</v>
      </c>
    </row>
    <row r="138" spans="1:5" s="19" customFormat="1" ht="12" customHeight="1">
      <c r="A138" s="100" t="s">
        <v>149</v>
      </c>
      <c r="B138" s="100"/>
      <c r="C138" s="20">
        <v>537360509</v>
      </c>
      <c r="D138" s="20">
        <v>370205230</v>
      </c>
      <c r="E138" s="20">
        <v>167155279</v>
      </c>
    </row>
    <row r="139" spans="1:5" s="19" customFormat="1" ht="12" customHeight="1">
      <c r="A139" s="100" t="s">
        <v>150</v>
      </c>
      <c r="B139" s="100"/>
      <c r="C139" s="20">
        <v>113732580</v>
      </c>
      <c r="D139" s="20">
        <v>88037000</v>
      </c>
      <c r="E139" s="20">
        <v>25695580</v>
      </c>
    </row>
    <row r="140" spans="1:5" s="19" customFormat="1" ht="12" customHeight="1">
      <c r="A140" s="100" t="s">
        <v>151</v>
      </c>
      <c r="B140" s="100"/>
      <c r="C140" s="20">
        <v>288807087</v>
      </c>
      <c r="D140" s="20">
        <v>186007769</v>
      </c>
      <c r="E140" s="20">
        <v>102799318</v>
      </c>
    </row>
    <row r="141" spans="1:5" s="19" customFormat="1" ht="12" customHeight="1">
      <c r="A141" s="100" t="s">
        <v>153</v>
      </c>
      <c r="B141" s="100"/>
      <c r="C141" s="20">
        <v>280023171</v>
      </c>
      <c r="D141" s="20">
        <v>163633000</v>
      </c>
      <c r="E141" s="20">
        <v>116390171</v>
      </c>
    </row>
    <row r="142" spans="1:5" s="19" customFormat="1" ht="12" customHeight="1">
      <c r="A142" s="100" t="s">
        <v>156</v>
      </c>
      <c r="B142" s="100"/>
      <c r="C142" s="20">
        <v>17726600</v>
      </c>
      <c r="D142" s="20">
        <v>15481000</v>
      </c>
      <c r="E142" s="20">
        <v>2245600</v>
      </c>
    </row>
    <row r="143" spans="1:5" s="19" customFormat="1" ht="12" customHeight="1">
      <c r="A143" s="100" t="s">
        <v>158</v>
      </c>
      <c r="B143" s="100"/>
      <c r="C143" s="20">
        <v>457151188</v>
      </c>
      <c r="D143" s="20">
        <v>291850000</v>
      </c>
      <c r="E143" s="20">
        <v>165301188</v>
      </c>
    </row>
    <row r="144" spans="1:5" s="19" customFormat="1" ht="12" customHeight="1">
      <c r="A144" s="100" t="s">
        <v>298</v>
      </c>
      <c r="B144" s="100"/>
      <c r="C144" s="20">
        <v>354960839</v>
      </c>
      <c r="D144" s="20">
        <v>213369000</v>
      </c>
      <c r="E144" s="20">
        <v>141591839</v>
      </c>
    </row>
    <row r="145" spans="1:5" s="19" customFormat="1" ht="12" customHeight="1">
      <c r="A145" s="101" t="s">
        <v>162</v>
      </c>
      <c r="B145" s="101"/>
      <c r="C145" s="26">
        <v>42981220</v>
      </c>
      <c r="D145" s="26">
        <v>34137000</v>
      </c>
      <c r="E145" s="26">
        <v>8844220</v>
      </c>
    </row>
    <row r="146" spans="1:5" s="19" customFormat="1" ht="12" customHeight="1">
      <c r="A146" s="23"/>
      <c r="B146" s="23"/>
      <c r="C146" s="23"/>
      <c r="D146" s="23"/>
      <c r="E146" s="23"/>
    </row>
    <row r="147" spans="1:5" s="19" customFormat="1" ht="12" customHeight="1">
      <c r="A147" s="93" t="s">
        <v>163</v>
      </c>
      <c r="B147" s="93"/>
      <c r="C147" s="18">
        <v>788747586</v>
      </c>
      <c r="D147" s="18">
        <v>589516000</v>
      </c>
      <c r="E147" s="18">
        <v>199231586</v>
      </c>
    </row>
    <row r="148" spans="1:5" s="19" customFormat="1" ht="12" customHeight="1">
      <c r="A148" s="100" t="s">
        <v>164</v>
      </c>
      <c r="B148" s="100"/>
      <c r="C148" s="20">
        <v>179331716</v>
      </c>
      <c r="D148" s="20">
        <v>117078000</v>
      </c>
      <c r="E148" s="20">
        <v>62253716</v>
      </c>
    </row>
    <row r="149" spans="1:5" s="19" customFormat="1" ht="12" customHeight="1">
      <c r="A149" s="100" t="s">
        <v>165</v>
      </c>
      <c r="B149" s="100"/>
      <c r="C149" s="20">
        <v>18836343</v>
      </c>
      <c r="D149" s="20">
        <v>16524000</v>
      </c>
      <c r="E149" s="20">
        <v>2312343</v>
      </c>
    </row>
    <row r="150" spans="1:5" s="19" customFormat="1" ht="12" customHeight="1">
      <c r="A150" s="100" t="s">
        <v>166</v>
      </c>
      <c r="B150" s="100"/>
      <c r="C150" s="20">
        <v>20911902</v>
      </c>
      <c r="D150" s="20">
        <v>14596000</v>
      </c>
      <c r="E150" s="20">
        <v>6315902</v>
      </c>
    </row>
    <row r="151" spans="1:5" s="19" customFormat="1" ht="12" customHeight="1">
      <c r="A151" s="100" t="s">
        <v>167</v>
      </c>
      <c r="B151" s="100"/>
      <c r="C151" s="20">
        <v>9402562</v>
      </c>
      <c r="D151" s="20">
        <v>8258000</v>
      </c>
      <c r="E151" s="20">
        <v>1144562</v>
      </c>
    </row>
    <row r="152" spans="1:5" s="19" customFormat="1" ht="12" customHeight="1">
      <c r="A152" s="100" t="s">
        <v>168</v>
      </c>
      <c r="B152" s="100"/>
      <c r="C152" s="20">
        <v>151162782</v>
      </c>
      <c r="D152" s="20">
        <v>124434000</v>
      </c>
      <c r="E152" s="20">
        <v>26728782</v>
      </c>
    </row>
    <row r="153" spans="1:5" s="19" customFormat="1" ht="12" customHeight="1">
      <c r="A153" s="100" t="s">
        <v>169</v>
      </c>
      <c r="B153" s="100"/>
      <c r="C153" s="20">
        <v>78496016</v>
      </c>
      <c r="D153" s="20">
        <v>63709000</v>
      </c>
      <c r="E153" s="20">
        <v>14787016</v>
      </c>
    </row>
    <row r="154" spans="1:5" s="19" customFormat="1" ht="12" customHeight="1">
      <c r="A154" s="100" t="s">
        <v>170</v>
      </c>
      <c r="B154" s="100"/>
      <c r="C154" s="20">
        <v>7293597</v>
      </c>
      <c r="D154" s="20">
        <v>6516000</v>
      </c>
      <c r="E154" s="20">
        <v>777597</v>
      </c>
    </row>
    <row r="155" spans="1:5" s="19" customFormat="1" ht="12" customHeight="1">
      <c r="A155" s="101" t="s">
        <v>171</v>
      </c>
      <c r="B155" s="101"/>
      <c r="C155" s="26">
        <v>323312668</v>
      </c>
      <c r="D155" s="26">
        <v>238401000</v>
      </c>
      <c r="E155" s="26">
        <v>84911668</v>
      </c>
    </row>
    <row r="156" spans="1:5" s="19" customFormat="1" ht="12" customHeight="1">
      <c r="A156" s="23"/>
      <c r="B156" s="23"/>
      <c r="C156" s="23"/>
      <c r="D156" s="23"/>
      <c r="E156" s="23"/>
    </row>
    <row r="157" spans="1:5" s="19" customFormat="1" ht="12" customHeight="1">
      <c r="A157" s="93" t="s">
        <v>172</v>
      </c>
      <c r="B157" s="93"/>
      <c r="C157" s="18">
        <v>7174976076</v>
      </c>
      <c r="D157" s="18">
        <v>5035705000</v>
      </c>
      <c r="E157" s="18">
        <v>2139271076</v>
      </c>
    </row>
    <row r="158" spans="1:5" s="19" customFormat="1" ht="12" customHeight="1">
      <c r="A158" s="100" t="s">
        <v>173</v>
      </c>
      <c r="B158" s="100"/>
      <c r="C158" s="20">
        <v>608834495</v>
      </c>
      <c r="D158" s="20">
        <v>392843000</v>
      </c>
      <c r="E158" s="20">
        <v>215991495</v>
      </c>
    </row>
    <row r="159" spans="1:5" s="19" customFormat="1" ht="12" customHeight="1">
      <c r="A159" s="100" t="s">
        <v>174</v>
      </c>
      <c r="B159" s="100"/>
      <c r="C159" s="20">
        <v>2807296932</v>
      </c>
      <c r="D159" s="20">
        <v>1978579000</v>
      </c>
      <c r="E159" s="20">
        <v>828717932</v>
      </c>
    </row>
    <row r="160" spans="1:5" s="19" customFormat="1" ht="12" customHeight="1">
      <c r="A160" s="100" t="s">
        <v>175</v>
      </c>
      <c r="B160" s="100"/>
      <c r="C160" s="20">
        <v>387144576</v>
      </c>
      <c r="D160" s="20">
        <v>252367000</v>
      </c>
      <c r="E160" s="20">
        <v>134777576</v>
      </c>
    </row>
    <row r="161" spans="1:5" s="19" customFormat="1" ht="12" customHeight="1">
      <c r="A161" s="100" t="s">
        <v>176</v>
      </c>
      <c r="B161" s="100"/>
      <c r="C161" s="20">
        <v>384010806</v>
      </c>
      <c r="D161" s="20">
        <v>270902000</v>
      </c>
      <c r="E161" s="20">
        <v>113108806</v>
      </c>
    </row>
    <row r="162" spans="1:5" s="19" customFormat="1" ht="12" customHeight="1">
      <c r="A162" s="100" t="s">
        <v>177</v>
      </c>
      <c r="B162" s="100"/>
      <c r="C162" s="20">
        <v>1138444206</v>
      </c>
      <c r="D162" s="20">
        <v>815523000</v>
      </c>
      <c r="E162" s="20">
        <v>322921206</v>
      </c>
    </row>
    <row r="163" spans="1:5" s="19" customFormat="1" ht="12" customHeight="1">
      <c r="A163" s="100" t="s">
        <v>178</v>
      </c>
      <c r="B163" s="100"/>
      <c r="C163" s="20">
        <v>72784867</v>
      </c>
      <c r="D163" s="20">
        <v>50866000</v>
      </c>
      <c r="E163" s="20">
        <v>21918867</v>
      </c>
    </row>
    <row r="164" spans="1:5" s="19" customFormat="1" ht="12" customHeight="1">
      <c r="A164" s="100" t="s">
        <v>179</v>
      </c>
      <c r="B164" s="100"/>
      <c r="C164" s="20">
        <v>87465198</v>
      </c>
      <c r="D164" s="20">
        <v>65798000</v>
      </c>
      <c r="E164" s="20">
        <v>21667198</v>
      </c>
    </row>
    <row r="165" spans="1:5" s="19" customFormat="1" ht="12" customHeight="1">
      <c r="A165" s="100" t="s">
        <v>180</v>
      </c>
      <c r="B165" s="100"/>
      <c r="C165" s="20">
        <v>119622831</v>
      </c>
      <c r="D165" s="20">
        <v>79933000</v>
      </c>
      <c r="E165" s="20">
        <v>39689831</v>
      </c>
    </row>
    <row r="166" spans="1:5" s="19" customFormat="1" ht="12" customHeight="1">
      <c r="A166" s="100" t="s">
        <v>181</v>
      </c>
      <c r="B166" s="100"/>
      <c r="C166" s="20">
        <v>37001848</v>
      </c>
      <c r="D166" s="20">
        <v>29473000</v>
      </c>
      <c r="E166" s="20">
        <v>7528848</v>
      </c>
    </row>
    <row r="167" spans="1:5" s="19" customFormat="1" ht="12" customHeight="1">
      <c r="A167" s="100" t="s">
        <v>182</v>
      </c>
      <c r="B167" s="100"/>
      <c r="C167" s="20">
        <v>182808347</v>
      </c>
      <c r="D167" s="20">
        <v>117800000</v>
      </c>
      <c r="E167" s="20">
        <v>65008347</v>
      </c>
    </row>
    <row r="168" spans="1:5" s="19" customFormat="1" ht="12" customHeight="1">
      <c r="A168" s="100" t="s">
        <v>184</v>
      </c>
      <c r="B168" s="100"/>
      <c r="C168" s="20">
        <v>13552581</v>
      </c>
      <c r="D168" s="20">
        <v>9404000</v>
      </c>
      <c r="E168" s="20">
        <v>4148581</v>
      </c>
    </row>
    <row r="169" spans="1:5" s="19" customFormat="1" ht="12" customHeight="1">
      <c r="A169" s="100" t="s">
        <v>185</v>
      </c>
      <c r="B169" s="100"/>
      <c r="C169" s="20">
        <v>299173262</v>
      </c>
      <c r="D169" s="20">
        <v>224006000</v>
      </c>
      <c r="E169" s="20">
        <v>75167262</v>
      </c>
    </row>
    <row r="170" spans="1:5" s="19" customFormat="1" ht="12" customHeight="1">
      <c r="A170" s="100" t="s">
        <v>186</v>
      </c>
      <c r="B170" s="100"/>
      <c r="C170" s="20">
        <v>77359683</v>
      </c>
      <c r="D170" s="20">
        <v>55810000</v>
      </c>
      <c r="E170" s="20">
        <v>21549683</v>
      </c>
    </row>
    <row r="171" spans="1:5" s="19" customFormat="1" ht="12" customHeight="1">
      <c r="A171" s="100" t="s">
        <v>187</v>
      </c>
      <c r="B171" s="100"/>
      <c r="C171" s="20">
        <v>76709940</v>
      </c>
      <c r="D171" s="20">
        <v>55706000</v>
      </c>
      <c r="E171" s="20">
        <v>21003940</v>
      </c>
    </row>
    <row r="172" spans="1:5" s="19" customFormat="1" ht="12" customHeight="1">
      <c r="A172" s="100" t="s">
        <v>188</v>
      </c>
      <c r="B172" s="100"/>
      <c r="C172" s="20">
        <v>470153886</v>
      </c>
      <c r="D172" s="20">
        <v>344486000</v>
      </c>
      <c r="E172" s="20">
        <v>125667886</v>
      </c>
    </row>
    <row r="173" spans="1:5" s="19" customFormat="1" ht="12" customHeight="1">
      <c r="A173" s="100" t="s">
        <v>189</v>
      </c>
      <c r="B173" s="100"/>
      <c r="C173" s="20">
        <v>42084716</v>
      </c>
      <c r="D173" s="20">
        <v>33421000</v>
      </c>
      <c r="E173" s="20">
        <v>8663716</v>
      </c>
    </row>
    <row r="174" spans="1:5" s="19" customFormat="1" ht="12" customHeight="1">
      <c r="A174" s="101" t="s">
        <v>190</v>
      </c>
      <c r="B174" s="101"/>
      <c r="C174" s="26">
        <v>370527902</v>
      </c>
      <c r="D174" s="26">
        <v>258788000</v>
      </c>
      <c r="E174" s="26">
        <v>111739902</v>
      </c>
    </row>
    <row r="175" spans="1:5" s="19" customFormat="1" ht="12" customHeight="1">
      <c r="A175" s="23"/>
      <c r="B175" s="23"/>
      <c r="C175" s="23"/>
      <c r="D175" s="23"/>
      <c r="E175" s="23"/>
    </row>
    <row r="176" spans="1:5" s="19" customFormat="1" ht="12" customHeight="1">
      <c r="A176" s="93" t="s">
        <v>191</v>
      </c>
      <c r="B176" s="93"/>
      <c r="C176" s="18">
        <v>1464534135</v>
      </c>
      <c r="D176" s="18">
        <v>983824000</v>
      </c>
      <c r="E176" s="18">
        <v>480710135</v>
      </c>
    </row>
    <row r="177" spans="1:5" s="19" customFormat="1" ht="12" customHeight="1">
      <c r="A177" s="100" t="s">
        <v>192</v>
      </c>
      <c r="B177" s="100"/>
      <c r="C177" s="20">
        <v>747850771</v>
      </c>
      <c r="D177" s="20">
        <v>501539000</v>
      </c>
      <c r="E177" s="20">
        <v>246311771</v>
      </c>
    </row>
    <row r="178" spans="1:5" s="19" customFormat="1" ht="12" customHeight="1">
      <c r="A178" s="100" t="s">
        <v>193</v>
      </c>
      <c r="B178" s="100"/>
      <c r="C178" s="20">
        <v>330965013</v>
      </c>
      <c r="D178" s="20">
        <v>218299000</v>
      </c>
      <c r="E178" s="20">
        <v>112666013</v>
      </c>
    </row>
    <row r="179" spans="1:5" s="19" customFormat="1" ht="12" customHeight="1">
      <c r="A179" s="100" t="s">
        <v>194</v>
      </c>
      <c r="B179" s="100"/>
      <c r="C179" s="20">
        <v>63312334</v>
      </c>
      <c r="D179" s="20">
        <v>44842000</v>
      </c>
      <c r="E179" s="20">
        <v>18470334</v>
      </c>
    </row>
    <row r="180" spans="1:5" s="19" customFormat="1" ht="12" customHeight="1">
      <c r="A180" s="100" t="s">
        <v>195</v>
      </c>
      <c r="B180" s="100"/>
      <c r="C180" s="20">
        <v>55883516</v>
      </c>
      <c r="D180" s="20">
        <v>38912000</v>
      </c>
      <c r="E180" s="20">
        <v>16971516</v>
      </c>
    </row>
    <row r="181" spans="1:5" s="19" customFormat="1" ht="12" customHeight="1">
      <c r="A181" s="100" t="s">
        <v>196</v>
      </c>
      <c r="B181" s="100"/>
      <c r="C181" s="20">
        <v>171937342</v>
      </c>
      <c r="D181" s="20">
        <v>116104000</v>
      </c>
      <c r="E181" s="20">
        <v>55833342</v>
      </c>
    </row>
    <row r="182" spans="1:5" s="19" customFormat="1" ht="12" customHeight="1">
      <c r="A182" s="101" t="s">
        <v>197</v>
      </c>
      <c r="B182" s="101"/>
      <c r="C182" s="26">
        <v>94585159</v>
      </c>
      <c r="D182" s="26">
        <v>64128000</v>
      </c>
      <c r="E182" s="26">
        <v>30457159</v>
      </c>
    </row>
    <row r="183" spans="1:5" s="19" customFormat="1" ht="12" customHeight="1">
      <c r="A183" s="23"/>
      <c r="B183" s="23"/>
      <c r="C183" s="23"/>
      <c r="D183" s="23"/>
      <c r="E183" s="23"/>
    </row>
    <row r="184" spans="1:5" s="19" customFormat="1" ht="12" customHeight="1">
      <c r="A184" s="93" t="s">
        <v>198</v>
      </c>
      <c r="B184" s="93"/>
      <c r="C184" s="18">
        <v>792163902</v>
      </c>
      <c r="D184" s="18">
        <v>574809000</v>
      </c>
      <c r="E184" s="18">
        <v>217354902</v>
      </c>
    </row>
    <row r="185" spans="1:5" s="19" customFormat="1" ht="12" customHeight="1">
      <c r="A185" s="100" t="s">
        <v>199</v>
      </c>
      <c r="B185" s="100"/>
      <c r="C185" s="20">
        <v>267410242</v>
      </c>
      <c r="D185" s="20">
        <v>198947000</v>
      </c>
      <c r="E185" s="20">
        <v>68463242</v>
      </c>
    </row>
    <row r="186" spans="1:5" s="19" customFormat="1" ht="12" customHeight="1">
      <c r="A186" s="100" t="s">
        <v>200</v>
      </c>
      <c r="B186" s="100"/>
      <c r="C186" s="20">
        <v>268465524</v>
      </c>
      <c r="D186" s="20">
        <v>195749000</v>
      </c>
      <c r="E186" s="20">
        <v>72716524</v>
      </c>
    </row>
    <row r="187" spans="1:5" s="19" customFormat="1" ht="12" customHeight="1">
      <c r="A187" s="105" t="s">
        <v>293</v>
      </c>
      <c r="B187" s="105"/>
      <c r="C187" s="36">
        <v>256288136</v>
      </c>
      <c r="D187" s="36">
        <v>180113000</v>
      </c>
      <c r="E187" s="36">
        <v>76175136</v>
      </c>
    </row>
    <row r="188" spans="1:5" s="19" customFormat="1" ht="12" customHeight="1">
      <c r="A188" s="23"/>
      <c r="B188" s="23"/>
      <c r="C188" s="23"/>
      <c r="D188" s="23"/>
      <c r="E188" s="23"/>
    </row>
    <row r="189" spans="1:5" s="19" customFormat="1" ht="12" customHeight="1">
      <c r="A189" s="93" t="s">
        <v>204</v>
      </c>
      <c r="B189" s="93"/>
      <c r="C189" s="18">
        <v>1293750780</v>
      </c>
      <c r="D189" s="18">
        <v>997487000</v>
      </c>
      <c r="E189" s="18">
        <v>296263780</v>
      </c>
    </row>
    <row r="190" spans="1:5" s="19" customFormat="1" ht="12" customHeight="1">
      <c r="A190" s="100" t="s">
        <v>205</v>
      </c>
      <c r="B190" s="100"/>
      <c r="C190" s="20">
        <v>202217925</v>
      </c>
      <c r="D190" s="20">
        <v>162201000</v>
      </c>
      <c r="E190" s="20">
        <v>40016925</v>
      </c>
    </row>
    <row r="191" spans="1:5" s="19" customFormat="1" ht="12" customHeight="1">
      <c r="A191" s="100" t="s">
        <v>207</v>
      </c>
      <c r="B191" s="100"/>
      <c r="C191" s="20">
        <v>19871544</v>
      </c>
      <c r="D191" s="20">
        <v>14400000</v>
      </c>
      <c r="E191" s="20">
        <v>5471544</v>
      </c>
    </row>
    <row r="192" spans="1:5" s="19" customFormat="1" ht="12" customHeight="1">
      <c r="A192" s="100" t="s">
        <v>208</v>
      </c>
      <c r="B192" s="100"/>
      <c r="C192" s="20">
        <v>111120972</v>
      </c>
      <c r="D192" s="20">
        <v>84597000</v>
      </c>
      <c r="E192" s="20">
        <v>26523972</v>
      </c>
    </row>
    <row r="193" spans="1:5" s="19" customFormat="1" ht="12" customHeight="1">
      <c r="A193" s="100" t="s">
        <v>213</v>
      </c>
      <c r="B193" s="100"/>
      <c r="C193" s="20">
        <v>46308052</v>
      </c>
      <c r="D193" s="20">
        <v>30914000</v>
      </c>
      <c r="E193" s="20">
        <v>15394052</v>
      </c>
    </row>
    <row r="194" spans="1:5" s="19" customFormat="1" ht="12" customHeight="1">
      <c r="A194" s="100" t="s">
        <v>214</v>
      </c>
      <c r="B194" s="100"/>
      <c r="C194" s="20">
        <v>445653020</v>
      </c>
      <c r="D194" s="20">
        <v>354675000</v>
      </c>
      <c r="E194" s="20">
        <v>90978020</v>
      </c>
    </row>
    <row r="195" spans="1:5" s="19" customFormat="1" ht="12" customHeight="1">
      <c r="A195" s="100" t="s">
        <v>215</v>
      </c>
      <c r="B195" s="100"/>
      <c r="C195" s="20">
        <v>114461403</v>
      </c>
      <c r="D195" s="20">
        <v>84904000</v>
      </c>
      <c r="E195" s="20">
        <v>29557403</v>
      </c>
    </row>
    <row r="196" spans="1:5" s="19" customFormat="1" ht="12" customHeight="1">
      <c r="A196" s="100" t="s">
        <v>218</v>
      </c>
      <c r="B196" s="100"/>
      <c r="C196" s="20">
        <v>34319539</v>
      </c>
      <c r="D196" s="20">
        <v>26510000</v>
      </c>
      <c r="E196" s="20">
        <v>7809539</v>
      </c>
    </row>
    <row r="197" spans="1:5" s="19" customFormat="1" ht="12" customHeight="1">
      <c r="A197" s="100" t="s">
        <v>219</v>
      </c>
      <c r="B197" s="100"/>
      <c r="C197" s="20">
        <v>72931618</v>
      </c>
      <c r="D197" s="20">
        <v>50548000</v>
      </c>
      <c r="E197" s="20">
        <v>22383618</v>
      </c>
    </row>
    <row r="198" spans="1:5" s="19" customFormat="1" ht="12" customHeight="1">
      <c r="A198" s="100" t="s">
        <v>220</v>
      </c>
      <c r="B198" s="100"/>
      <c r="C198" s="20">
        <v>57950036</v>
      </c>
      <c r="D198" s="20">
        <v>41853000</v>
      </c>
      <c r="E198" s="20">
        <v>16097036</v>
      </c>
    </row>
    <row r="199" spans="1:5" s="70" customFormat="1" ht="12" customHeight="1">
      <c r="A199" s="105" t="s">
        <v>221</v>
      </c>
      <c r="B199" s="105"/>
      <c r="C199" s="26">
        <v>188916671</v>
      </c>
      <c r="D199" s="26">
        <v>146885000</v>
      </c>
      <c r="E199" s="26">
        <v>42031671</v>
      </c>
    </row>
    <row r="200" spans="1:5" s="19" customFormat="1" ht="12" customHeight="1">
      <c r="A200" s="23"/>
      <c r="B200" s="23"/>
      <c r="C200" s="23"/>
      <c r="D200" s="23"/>
      <c r="E200" s="23"/>
    </row>
    <row r="201" spans="1:5" s="19" customFormat="1" ht="12" customHeight="1">
      <c r="A201" s="93" t="s">
        <v>223</v>
      </c>
      <c r="B201" s="93"/>
      <c r="C201" s="18">
        <v>56971893718</v>
      </c>
      <c r="D201" s="18">
        <v>39645562805</v>
      </c>
      <c r="E201" s="18">
        <v>17326330913</v>
      </c>
    </row>
    <row r="202" spans="1:5" s="19" customFormat="1" ht="12" customHeight="1">
      <c r="A202" s="100" t="s">
        <v>224</v>
      </c>
      <c r="B202" s="100"/>
      <c r="C202" s="20">
        <v>7478231855</v>
      </c>
      <c r="D202" s="20">
        <v>5476085135</v>
      </c>
      <c r="E202" s="20">
        <v>2002146720</v>
      </c>
    </row>
    <row r="203" spans="1:5" s="19" customFormat="1" ht="12" customHeight="1">
      <c r="A203" s="100" t="s">
        <v>225</v>
      </c>
      <c r="B203" s="100"/>
      <c r="C203" s="20">
        <v>26280463026</v>
      </c>
      <c r="D203" s="20">
        <v>18450706000</v>
      </c>
      <c r="E203" s="20">
        <v>7829757026</v>
      </c>
    </row>
    <row r="204" spans="1:5" s="19" customFormat="1" ht="12" customHeight="1">
      <c r="A204" s="100" t="s">
        <v>226</v>
      </c>
      <c r="B204" s="100"/>
      <c r="C204" s="20">
        <v>11699026358</v>
      </c>
      <c r="D204" s="20">
        <v>7537430670</v>
      </c>
      <c r="E204" s="20">
        <v>4161595688</v>
      </c>
    </row>
    <row r="205" spans="1:5" s="19" customFormat="1" ht="12" customHeight="1">
      <c r="A205" s="100" t="s">
        <v>227</v>
      </c>
      <c r="B205" s="100"/>
      <c r="C205" s="20">
        <v>788747586</v>
      </c>
      <c r="D205" s="20">
        <v>589516000</v>
      </c>
      <c r="E205" s="20">
        <v>199231586</v>
      </c>
    </row>
    <row r="206" spans="1:5" s="19" customFormat="1" ht="12" customHeight="1">
      <c r="A206" s="100" t="s">
        <v>228</v>
      </c>
      <c r="B206" s="100"/>
      <c r="C206" s="20">
        <v>7174976076</v>
      </c>
      <c r="D206" s="20">
        <v>5035705000</v>
      </c>
      <c r="E206" s="20">
        <v>2139271076</v>
      </c>
    </row>
    <row r="207" spans="1:5" s="19" customFormat="1" ht="12" customHeight="1">
      <c r="A207" s="100" t="s">
        <v>229</v>
      </c>
      <c r="B207" s="100"/>
      <c r="C207" s="20">
        <v>1464534135</v>
      </c>
      <c r="D207" s="20">
        <v>983824000</v>
      </c>
      <c r="E207" s="20">
        <v>480710135</v>
      </c>
    </row>
    <row r="208" spans="1:5" s="19" customFormat="1" ht="12" customHeight="1">
      <c r="A208" s="100" t="s">
        <v>230</v>
      </c>
      <c r="B208" s="100"/>
      <c r="C208" s="20">
        <v>792163902</v>
      </c>
      <c r="D208" s="20">
        <v>574809000</v>
      </c>
      <c r="E208" s="20">
        <v>217354902</v>
      </c>
    </row>
    <row r="209" spans="1:5" s="19" customFormat="1" ht="12" customHeight="1">
      <c r="A209" s="101" t="s">
        <v>231</v>
      </c>
      <c r="B209" s="101"/>
      <c r="C209" s="26">
        <v>1293750780</v>
      </c>
      <c r="D209" s="26">
        <v>997487000</v>
      </c>
      <c r="E209" s="26">
        <v>296263780</v>
      </c>
    </row>
    <row r="210" spans="1:5" s="19" customFormat="1" ht="12" customHeight="1">
      <c r="A210" s="23"/>
      <c r="B210" s="23"/>
      <c r="C210" s="23"/>
      <c r="D210" s="23"/>
      <c r="E210" s="23"/>
    </row>
    <row r="211" spans="1:5" s="19" customFormat="1" ht="12" customHeight="1">
      <c r="A211" s="93" t="s">
        <v>315</v>
      </c>
      <c r="B211" s="93"/>
      <c r="C211" s="18">
        <v>50502188870</v>
      </c>
      <c r="D211" s="18">
        <v>35038166299</v>
      </c>
      <c r="E211" s="18">
        <v>15464022571</v>
      </c>
    </row>
    <row r="212" spans="1:5" s="19" customFormat="1" ht="12" customHeight="1">
      <c r="A212" s="100" t="s">
        <v>308</v>
      </c>
      <c r="B212" s="100"/>
      <c r="C212" s="20">
        <v>7081794665</v>
      </c>
      <c r="D212" s="20">
        <v>4972164000</v>
      </c>
      <c r="E212" s="20">
        <v>2109630665</v>
      </c>
    </row>
    <row r="213" spans="1:5" s="19" customFormat="1" ht="12" customHeight="1">
      <c r="A213" s="100" t="s">
        <v>309</v>
      </c>
      <c r="B213" s="100"/>
      <c r="C213" s="20">
        <v>7587232958</v>
      </c>
      <c r="D213" s="20">
        <v>5557044135</v>
      </c>
      <c r="E213" s="20">
        <v>2030188823</v>
      </c>
    </row>
    <row r="214" spans="1:5" s="19" customFormat="1" ht="12" customHeight="1">
      <c r="A214" s="100" t="s">
        <v>310</v>
      </c>
      <c r="B214" s="100"/>
      <c r="C214" s="20">
        <v>9661699324</v>
      </c>
      <c r="D214" s="20">
        <v>6139211164</v>
      </c>
      <c r="E214" s="20">
        <v>3522488160</v>
      </c>
    </row>
    <row r="215" spans="1:5" s="19" customFormat="1" ht="12" customHeight="1">
      <c r="A215" s="100" t="s">
        <v>311</v>
      </c>
      <c r="B215" s="100"/>
      <c r="C215" s="20">
        <v>26171461923</v>
      </c>
      <c r="D215" s="20">
        <v>18369747000</v>
      </c>
      <c r="E215" s="20">
        <v>7801714923</v>
      </c>
    </row>
    <row r="216" spans="1:5" s="19" customFormat="1" ht="12" customHeight="1">
      <c r="A216" s="25" t="s">
        <v>312</v>
      </c>
      <c r="B216" s="25"/>
      <c r="C216" s="36">
        <v>2330598456</v>
      </c>
      <c r="D216" s="36">
        <v>1599261504</v>
      </c>
      <c r="E216" s="36">
        <v>731336952</v>
      </c>
    </row>
    <row r="217" spans="1:5" s="19" customFormat="1" ht="12" customHeight="1">
      <c r="A217" s="29"/>
      <c r="B217" s="29"/>
      <c r="C217" s="30"/>
      <c r="D217" s="30"/>
      <c r="E217" s="30"/>
    </row>
    <row r="218" spans="1:5" s="19" customFormat="1" ht="12" customHeight="1">
      <c r="A218" s="64" t="s">
        <v>316</v>
      </c>
      <c r="B218" s="64"/>
      <c r="C218" s="36">
        <v>6469704848</v>
      </c>
      <c r="D218" s="36">
        <v>4607396506</v>
      </c>
      <c r="E218" s="36">
        <v>1862308342</v>
      </c>
    </row>
    <row r="219" spans="1:5" s="33" customFormat="1" ht="12" customHeight="1">
      <c r="A219" s="113"/>
      <c r="B219" s="113"/>
      <c r="C219" s="113"/>
      <c r="D219" s="113"/>
      <c r="E219" s="113"/>
    </row>
    <row r="220" spans="1:5" s="71" customFormat="1" ht="12" customHeight="1">
      <c r="A220" s="60" t="s">
        <v>314</v>
      </c>
      <c r="B220" s="60"/>
      <c r="C220" s="60"/>
      <c r="D220" s="60"/>
      <c r="E220" s="60"/>
    </row>
    <row r="221" spans="1:256" s="34" customFormat="1" ht="11.25">
      <c r="A221" s="87" t="s">
        <v>280</v>
      </c>
      <c r="B221" s="87"/>
      <c r="C221" s="87"/>
      <c r="D221" s="87"/>
      <c r="E221" s="87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  <c r="HM221" s="51"/>
      <c r="HN221" s="51"/>
      <c r="HO221" s="51"/>
      <c r="HP221" s="51"/>
      <c r="HQ221" s="51"/>
      <c r="HR221" s="51"/>
      <c r="HS221" s="51"/>
      <c r="HT221" s="51"/>
      <c r="HU221" s="51"/>
      <c r="HV221" s="51"/>
      <c r="HW221" s="51"/>
      <c r="HX221" s="51"/>
      <c r="HY221" s="51"/>
      <c r="HZ221" s="51"/>
      <c r="IA221" s="51"/>
      <c r="IB221" s="51"/>
      <c r="IC221" s="51"/>
      <c r="ID221" s="51"/>
      <c r="IE221" s="51"/>
      <c r="IF221" s="51"/>
      <c r="IG221" s="51"/>
      <c r="IH221" s="51"/>
      <c r="II221" s="51"/>
      <c r="IJ221" s="51"/>
      <c r="IK221" s="51"/>
      <c r="IL221" s="51"/>
      <c r="IM221" s="51"/>
      <c r="IN221" s="51"/>
      <c r="IO221" s="51"/>
      <c r="IP221" s="51"/>
      <c r="IQ221" s="51"/>
      <c r="IR221" s="51"/>
      <c r="IS221" s="51"/>
      <c r="IT221" s="51"/>
      <c r="IU221" s="51"/>
      <c r="IV221" s="51"/>
    </row>
    <row r="222" spans="1:5" s="50" customFormat="1" ht="12" customHeight="1">
      <c r="A222" s="52" t="s">
        <v>317</v>
      </c>
      <c r="B222" s="72"/>
      <c r="C222" s="72"/>
      <c r="D222" s="72"/>
      <c r="E222" s="72"/>
    </row>
    <row r="223" spans="1:256" s="19" customFormat="1" ht="12" customHeight="1">
      <c r="A223" s="90"/>
      <c r="B223" s="90"/>
      <c r="C223" s="90"/>
      <c r="D223" s="90"/>
      <c r="E223" s="90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  <c r="IV223" s="34"/>
    </row>
    <row r="224" spans="1:256" s="19" customFormat="1" ht="12" customHeight="1">
      <c r="A224" s="91" t="s">
        <v>234</v>
      </c>
      <c r="B224" s="91"/>
      <c r="C224" s="91"/>
      <c r="D224" s="91"/>
      <c r="E224" s="9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  <c r="HT224" s="51"/>
      <c r="HU224" s="51"/>
      <c r="HV224" s="51"/>
      <c r="HW224" s="51"/>
      <c r="HX224" s="51"/>
      <c r="HY224" s="51"/>
      <c r="HZ224" s="51"/>
      <c r="IA224" s="51"/>
      <c r="IB224" s="51"/>
      <c r="IC224" s="51"/>
      <c r="ID224" s="51"/>
      <c r="IE224" s="51"/>
      <c r="IF224" s="51"/>
      <c r="IG224" s="51"/>
      <c r="IH224" s="51"/>
      <c r="II224" s="51"/>
      <c r="IJ224" s="51"/>
      <c r="IK224" s="51"/>
      <c r="IL224" s="51"/>
      <c r="IM224" s="51"/>
      <c r="IN224" s="51"/>
      <c r="IO224" s="51"/>
      <c r="IP224" s="51"/>
      <c r="IQ224" s="51"/>
      <c r="IR224" s="51"/>
      <c r="IS224" s="51"/>
      <c r="IT224" s="51"/>
      <c r="IU224" s="51"/>
      <c r="IV224" s="51"/>
    </row>
    <row r="225" spans="1:256" ht="12" customHeight="1">
      <c r="A225" s="90"/>
      <c r="B225" s="90"/>
      <c r="C225" s="90"/>
      <c r="D225" s="90"/>
      <c r="E225" s="90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  <c r="IV225" s="34"/>
    </row>
    <row r="226" spans="1:256" ht="12" customHeight="1">
      <c r="A226" s="84" t="s">
        <v>319</v>
      </c>
      <c r="B226" s="84"/>
      <c r="C226" s="84"/>
      <c r="D226" s="84"/>
      <c r="E226" s="84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ht="12" customHeight="1">
      <c r="A227" s="85" t="s">
        <v>278</v>
      </c>
      <c r="B227" s="85"/>
      <c r="C227" s="85"/>
      <c r="D227" s="85"/>
      <c r="E227" s="85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</sheetData>
  <sheetProtection/>
  <mergeCells count="190">
    <mergeCell ref="A224:E224"/>
    <mergeCell ref="A225:E225"/>
    <mergeCell ref="A226:E226"/>
    <mergeCell ref="A227:E227"/>
    <mergeCell ref="A213:B213"/>
    <mergeCell ref="A214:B214"/>
    <mergeCell ref="A215:B215"/>
    <mergeCell ref="A219:E219"/>
    <mergeCell ref="A221:E221"/>
    <mergeCell ref="A223:E223"/>
    <mergeCell ref="A206:B206"/>
    <mergeCell ref="A207:B207"/>
    <mergeCell ref="A208:B208"/>
    <mergeCell ref="A209:B209"/>
    <mergeCell ref="A211:B211"/>
    <mergeCell ref="A212:B212"/>
    <mergeCell ref="A199:B199"/>
    <mergeCell ref="A201:B201"/>
    <mergeCell ref="A202:B202"/>
    <mergeCell ref="A203:B203"/>
    <mergeCell ref="A204:B204"/>
    <mergeCell ref="A205:B205"/>
    <mergeCell ref="A193:B193"/>
    <mergeCell ref="A194:B194"/>
    <mergeCell ref="A195:B195"/>
    <mergeCell ref="A196:B196"/>
    <mergeCell ref="A197:B197"/>
    <mergeCell ref="A198:B198"/>
    <mergeCell ref="A186:B186"/>
    <mergeCell ref="A187:B187"/>
    <mergeCell ref="A189:B189"/>
    <mergeCell ref="A190:B190"/>
    <mergeCell ref="A191:B191"/>
    <mergeCell ref="A192:B192"/>
    <mergeCell ref="A179:B179"/>
    <mergeCell ref="A180:B180"/>
    <mergeCell ref="A181:B181"/>
    <mergeCell ref="A182:B182"/>
    <mergeCell ref="A184:B184"/>
    <mergeCell ref="A185:B185"/>
    <mergeCell ref="A172:B172"/>
    <mergeCell ref="A173:B173"/>
    <mergeCell ref="A174:B174"/>
    <mergeCell ref="A176:B176"/>
    <mergeCell ref="A177:B177"/>
    <mergeCell ref="A178:B178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3:B153"/>
    <mergeCell ref="A154:B154"/>
    <mergeCell ref="A155:B155"/>
    <mergeCell ref="A157:B157"/>
    <mergeCell ref="A158:B158"/>
    <mergeCell ref="A159:B159"/>
    <mergeCell ref="A147:B147"/>
    <mergeCell ref="A148:B148"/>
    <mergeCell ref="A149:B149"/>
    <mergeCell ref="A150:B150"/>
    <mergeCell ref="A151:B151"/>
    <mergeCell ref="A152:B152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6:B66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4:B64"/>
    <mergeCell ref="A65:B65"/>
    <mergeCell ref="A53:B53"/>
    <mergeCell ref="A55:B55"/>
    <mergeCell ref="A56:B56"/>
    <mergeCell ref="A57:B57"/>
    <mergeCell ref="A58:B58"/>
    <mergeCell ref="A59:B59"/>
    <mergeCell ref="A41:B41"/>
    <mergeCell ref="A42:B42"/>
    <mergeCell ref="A45:B45"/>
    <mergeCell ref="A50:B50"/>
    <mergeCell ref="A51:B51"/>
    <mergeCell ref="A52:B52"/>
    <mergeCell ref="A30:B30"/>
    <mergeCell ref="A31:B31"/>
    <mergeCell ref="A36:B36"/>
    <mergeCell ref="A37:B37"/>
    <mergeCell ref="A38:B38"/>
    <mergeCell ref="A40:B40"/>
    <mergeCell ref="A19:B19"/>
    <mergeCell ref="A21:B21"/>
    <mergeCell ref="A22:B22"/>
    <mergeCell ref="A23:B23"/>
    <mergeCell ref="A24:B24"/>
    <mergeCell ref="A27:B27"/>
    <mergeCell ref="F6:G6"/>
    <mergeCell ref="A7:E7"/>
    <mergeCell ref="A8:B8"/>
    <mergeCell ref="A10:B10"/>
    <mergeCell ref="A11:B11"/>
    <mergeCell ref="A15:B15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1" customWidth="1"/>
    <col min="2" max="2" width="31.00390625" style="1" customWidth="1"/>
    <col min="3" max="5" width="14.7109375" style="2" customWidth="1"/>
    <col min="6" max="223" width="9.140625" style="1" customWidth="1"/>
    <col min="224" max="224" width="1.7109375" style="1" customWidth="1"/>
    <col min="225" max="225" width="28.140625" style="1" customWidth="1"/>
    <col min="226" max="243" width="8.421875" style="1" customWidth="1"/>
    <col min="244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3" customFormat="1" ht="27" customHeight="1">
      <c r="A2" s="114" t="s">
        <v>305</v>
      </c>
      <c r="B2" s="114"/>
      <c r="C2" s="114"/>
      <c r="D2" s="114"/>
      <c r="E2" s="114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86"/>
      <c r="B7" s="86"/>
      <c r="C7" s="86"/>
      <c r="D7" s="86"/>
      <c r="E7" s="86"/>
    </row>
    <row r="8" spans="1:5" s="13" customFormat="1" ht="12" customHeight="1">
      <c r="A8" s="117" t="s">
        <v>4</v>
      </c>
      <c r="B8" s="117"/>
      <c r="C8" s="14">
        <f>C10+C21+C36+C40+C50</f>
        <v>56758253807</v>
      </c>
      <c r="D8" s="14">
        <f>D10+D21+D36+D40+D50</f>
        <v>39422311805</v>
      </c>
      <c r="E8" s="14">
        <f>E10+E21+E36+E40+E50</f>
        <v>17335942002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C11+C15+C19</f>
        <v>3700673695</v>
      </c>
      <c r="D10" s="18">
        <f>D11+D15+D19</f>
        <v>2657180000</v>
      </c>
      <c r="E10" s="18">
        <f>E11+E15+E19</f>
        <v>1043493695</v>
      </c>
    </row>
    <row r="11" spans="1:5" s="19" customFormat="1" ht="12" customHeight="1">
      <c r="A11" s="100" t="s">
        <v>6</v>
      </c>
      <c r="B11" s="100"/>
      <c r="C11" s="20">
        <f>C12+C13+C14</f>
        <v>1296490187</v>
      </c>
      <c r="D11" s="20">
        <f>D12+D13+D14</f>
        <v>999439000</v>
      </c>
      <c r="E11" s="20">
        <f>E12+E13+E14</f>
        <v>297051187</v>
      </c>
    </row>
    <row r="12" spans="1:5" s="19" customFormat="1" ht="12" customHeight="1">
      <c r="A12" s="21"/>
      <c r="B12" s="22" t="s">
        <v>7</v>
      </c>
      <c r="C12" s="20">
        <f>C194+C195+C197+C202+C203</f>
        <v>515381374</v>
      </c>
      <c r="D12" s="20">
        <f>D194+D195+D197+D202+D203</f>
        <v>396318000</v>
      </c>
      <c r="E12" s="20">
        <f>E194+E195+E197+E202+E203</f>
        <v>119063374</v>
      </c>
    </row>
    <row r="13" spans="1:5" s="19" customFormat="1" ht="12" customHeight="1">
      <c r="A13" s="21"/>
      <c r="B13" s="22" t="s">
        <v>8</v>
      </c>
      <c r="C13" s="20">
        <f>+C198+C204</f>
        <v>444642117</v>
      </c>
      <c r="D13" s="20">
        <f>+D198+D204</f>
        <v>353290000</v>
      </c>
      <c r="E13" s="20">
        <f>+E198+E204</f>
        <v>91352117</v>
      </c>
    </row>
    <row r="14" spans="1:5" s="19" customFormat="1" ht="12" customHeight="1">
      <c r="A14" s="21"/>
      <c r="B14" s="23" t="s">
        <v>9</v>
      </c>
      <c r="C14" s="20">
        <f>C196+C199+C200+C201</f>
        <v>336466696</v>
      </c>
      <c r="D14" s="20">
        <f>D196+D199+D200+D201</f>
        <v>249831000</v>
      </c>
      <c r="E14" s="20">
        <f>E196+E199+E200+E201</f>
        <v>86635696</v>
      </c>
    </row>
    <row r="15" spans="1:5" s="19" customFormat="1" ht="12" customHeight="1">
      <c r="A15" s="100" t="s">
        <v>10</v>
      </c>
      <c r="B15" s="100"/>
      <c r="C15" s="20">
        <f>C16+C17+C18</f>
        <v>785379888</v>
      </c>
      <c r="D15" s="20">
        <f>D16+D17+D18</f>
        <v>566899000</v>
      </c>
      <c r="E15" s="20">
        <f>E16+E17+E18</f>
        <v>218480888</v>
      </c>
    </row>
    <row r="16" spans="1:5" s="19" customFormat="1" ht="12" customHeight="1">
      <c r="A16" s="21"/>
      <c r="B16" s="22" t="s">
        <v>11</v>
      </c>
      <c r="C16" s="20">
        <f>+C190</f>
        <v>264472306</v>
      </c>
      <c r="D16" s="20">
        <f>+D190</f>
        <v>191664000</v>
      </c>
      <c r="E16" s="20">
        <f>+E190</f>
        <v>72808306</v>
      </c>
    </row>
    <row r="17" spans="1:5" s="19" customFormat="1" ht="12" customHeight="1">
      <c r="A17" s="21"/>
      <c r="B17" s="22" t="s">
        <v>12</v>
      </c>
      <c r="C17" s="20">
        <f>+C189</f>
        <v>266172482</v>
      </c>
      <c r="D17" s="20">
        <f>+D189</f>
        <v>197691000</v>
      </c>
      <c r="E17" s="20">
        <f>+E189</f>
        <v>68481482</v>
      </c>
    </row>
    <row r="18" spans="1:5" s="19" customFormat="1" ht="12" customHeight="1">
      <c r="A18" s="24"/>
      <c r="B18" s="22" t="s">
        <v>13</v>
      </c>
      <c r="C18" s="20">
        <f>C191</f>
        <v>254735100</v>
      </c>
      <c r="D18" s="20">
        <f>D191</f>
        <v>177544000</v>
      </c>
      <c r="E18" s="20">
        <f>E191</f>
        <v>77191100</v>
      </c>
    </row>
    <row r="19" spans="1:5" s="19" customFormat="1" ht="12" customHeight="1">
      <c r="A19" s="105" t="s">
        <v>14</v>
      </c>
      <c r="B19" s="105"/>
      <c r="C19" s="26">
        <f>C181+C182+C183+C167+C184+C185+C172+C186+C175</f>
        <v>1618803620</v>
      </c>
      <c r="D19" s="26">
        <f>D181+D182+D183+D167+D184+D185+D172+D186+D175</f>
        <v>1090842000</v>
      </c>
      <c r="E19" s="26">
        <f>E181+E182+E183+E167+E184+E185+E172+E186+E175</f>
        <v>527961620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290</v>
      </c>
      <c r="B21" s="93"/>
      <c r="C21" s="18">
        <f>C22+C23+C24+C27+C30+C31</f>
        <v>12386867337</v>
      </c>
      <c r="D21" s="18">
        <f>D22+D23+D24+D27+D30+D31</f>
        <v>8021537670</v>
      </c>
      <c r="E21" s="18">
        <f>E22+E23+E24+E27+E30+E31</f>
        <v>4365329667</v>
      </c>
    </row>
    <row r="22" spans="1:5" s="19" customFormat="1" ht="12" customHeight="1">
      <c r="A22" s="100" t="s">
        <v>16</v>
      </c>
      <c r="B22" s="100"/>
      <c r="C22" s="20">
        <f>C123+C125+C126+C136+C137+C139+C141+C143+C144</f>
        <v>8078109128</v>
      </c>
      <c r="D22" s="20">
        <f>D123+D125+D126+D136+D137+D139+D141+D143+D144</f>
        <v>5068084425</v>
      </c>
      <c r="E22" s="20">
        <f>E123+E125+E126+E136+E137+E139+E141+E143+E144</f>
        <v>3010024703</v>
      </c>
    </row>
    <row r="23" spans="1:5" s="19" customFormat="1" ht="12" customHeight="1">
      <c r="A23" s="100" t="s">
        <v>17</v>
      </c>
      <c r="B23" s="100"/>
      <c r="C23" s="20">
        <f>C131</f>
        <v>1125381746</v>
      </c>
      <c r="D23" s="20">
        <f>D131</f>
        <v>770961503</v>
      </c>
      <c r="E23" s="20">
        <f>E131</f>
        <v>354420243</v>
      </c>
    </row>
    <row r="24" spans="1:5" s="19" customFormat="1" ht="12" customHeight="1">
      <c r="A24" s="100" t="s">
        <v>18</v>
      </c>
      <c r="B24" s="100"/>
      <c r="C24" s="20">
        <f>C25+C26</f>
        <v>1772463781</v>
      </c>
      <c r="D24" s="20">
        <f>D25+D26</f>
        <v>1169719002</v>
      </c>
      <c r="E24" s="20">
        <f>E25+E26</f>
        <v>602744779</v>
      </c>
    </row>
    <row r="25" spans="1:5" s="19" customFormat="1" ht="12" customHeight="1">
      <c r="A25" s="27"/>
      <c r="B25" s="22" t="s">
        <v>19</v>
      </c>
      <c r="C25" s="20">
        <f>C124+C128+C130+C138+C145+C149</f>
        <v>153720810</v>
      </c>
      <c r="D25" s="20">
        <f>D124+D128+D130+D138+D145+D149</f>
        <v>122640001</v>
      </c>
      <c r="E25" s="20">
        <f>E124+E128+E130+E138+E145+E149</f>
        <v>31080809</v>
      </c>
    </row>
    <row r="26" spans="1:5" s="19" customFormat="1" ht="12" customHeight="1">
      <c r="A26" s="24"/>
      <c r="B26" s="22" t="s">
        <v>20</v>
      </c>
      <c r="C26" s="20">
        <f>C129+C132+C135+C146</f>
        <v>1618742971</v>
      </c>
      <c r="D26" s="20">
        <f>D129+D132+D135+D146</f>
        <v>1047079001</v>
      </c>
      <c r="E26" s="20">
        <f>E129+E132+E135+E146</f>
        <v>571663970</v>
      </c>
    </row>
    <row r="27" spans="1:5" s="19" customFormat="1" ht="12" customHeight="1">
      <c r="A27" s="100" t="s">
        <v>21</v>
      </c>
      <c r="B27" s="100"/>
      <c r="C27" s="20">
        <f>C28+C29</f>
        <v>521184134</v>
      </c>
      <c r="D27" s="20">
        <f>D28+D29</f>
        <v>348860740</v>
      </c>
      <c r="E27" s="20">
        <f>E28+E29</f>
        <v>172323394</v>
      </c>
    </row>
    <row r="28" spans="1:5" s="19" customFormat="1" ht="12" customHeight="1">
      <c r="A28" s="27"/>
      <c r="B28" s="22" t="s">
        <v>22</v>
      </c>
      <c r="C28" s="20">
        <f>+C127</f>
        <v>169003123</v>
      </c>
      <c r="D28" s="20">
        <f>+D127</f>
        <v>138890740</v>
      </c>
      <c r="E28" s="20">
        <f>+E127</f>
        <v>30112383</v>
      </c>
    </row>
    <row r="29" spans="1:5" s="19" customFormat="1" ht="12" customHeight="1">
      <c r="A29" s="24"/>
      <c r="B29" s="22" t="s">
        <v>23</v>
      </c>
      <c r="C29" s="20">
        <f>C147</f>
        <v>352181011</v>
      </c>
      <c r="D29" s="20">
        <f>D147</f>
        <v>209970000</v>
      </c>
      <c r="E29" s="20">
        <f>E147</f>
        <v>142211011</v>
      </c>
    </row>
    <row r="30" spans="1:5" s="19" customFormat="1" ht="12" customHeight="1">
      <c r="A30" s="100" t="s">
        <v>24</v>
      </c>
      <c r="B30" s="100"/>
      <c r="C30" s="20">
        <f>C133+C134+C140+C142+C148</f>
        <v>113586972</v>
      </c>
      <c r="D30" s="20">
        <f>D133+D134+D140+D142+D148</f>
        <v>87890000</v>
      </c>
      <c r="E30" s="20">
        <f>E133+E134+E140+E142+E148</f>
        <v>25696972</v>
      </c>
    </row>
    <row r="31" spans="1:5" s="19" customFormat="1" ht="12" customHeight="1">
      <c r="A31" s="100" t="s">
        <v>291</v>
      </c>
      <c r="B31" s="100"/>
      <c r="C31" s="20">
        <f>C32+C33+C34</f>
        <v>776141576</v>
      </c>
      <c r="D31" s="20">
        <f>D32+D33+D34</f>
        <v>576022000</v>
      </c>
      <c r="E31" s="20">
        <f>E32+E33+E34</f>
        <v>200119576</v>
      </c>
    </row>
    <row r="32" spans="1:5" s="19" customFormat="1" ht="12" customHeight="1">
      <c r="A32" s="27"/>
      <c r="B32" s="22" t="s">
        <v>26</v>
      </c>
      <c r="C32" s="20">
        <f>C157</f>
        <v>78496016</v>
      </c>
      <c r="D32" s="20">
        <f>D157</f>
        <v>63709000</v>
      </c>
      <c r="E32" s="20">
        <f>E157</f>
        <v>14787016</v>
      </c>
    </row>
    <row r="33" spans="1:5" s="19" customFormat="1" ht="12" customHeight="1">
      <c r="A33" s="21"/>
      <c r="B33" s="22" t="s">
        <v>27</v>
      </c>
      <c r="C33" s="20">
        <f>C153+C154+C155+C158</f>
        <v>56444404</v>
      </c>
      <c r="D33" s="20">
        <f>D153+D154+D155+D158</f>
        <v>45894000</v>
      </c>
      <c r="E33" s="20">
        <f>E153+E154+E155+E158</f>
        <v>10550404</v>
      </c>
    </row>
    <row r="34" spans="1:5" s="19" customFormat="1" ht="12" customHeight="1">
      <c r="A34" s="21"/>
      <c r="B34" s="28" t="s">
        <v>292</v>
      </c>
      <c r="C34" s="26">
        <f>C152+C156+C159</f>
        <v>641201156</v>
      </c>
      <c r="D34" s="26">
        <f>D152+D156+D159</f>
        <v>466419000</v>
      </c>
      <c r="E34" s="26">
        <f>E152+E156+E159</f>
        <v>174782156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C37+C38</f>
        <v>6944920674</v>
      </c>
      <c r="D36" s="18">
        <f>D37+D38</f>
        <v>4859247000</v>
      </c>
      <c r="E36" s="18">
        <f>E37+E38</f>
        <v>2085673674</v>
      </c>
    </row>
    <row r="37" spans="1:5" s="19" customFormat="1" ht="12" customHeight="1">
      <c r="A37" s="100" t="s">
        <v>30</v>
      </c>
      <c r="B37" s="100"/>
      <c r="C37" s="20">
        <f>C162+C163+C165+C166+C168+C171+C173+C174+C177+C178</f>
        <v>5971755741</v>
      </c>
      <c r="D37" s="20">
        <f>D162+D163+D165+D166+D168+D171+D173+D174+D177+D178</f>
        <v>4186473000</v>
      </c>
      <c r="E37" s="20">
        <f>E162+E163+E165+E166+E168+E171+E173+E174+E177+E178</f>
        <v>1785282741</v>
      </c>
    </row>
    <row r="38" spans="1:5" s="19" customFormat="1" ht="12" customHeight="1">
      <c r="A38" s="105" t="s">
        <v>31</v>
      </c>
      <c r="B38" s="105"/>
      <c r="C38" s="26">
        <f>+C164+C169+C176</f>
        <v>973164933</v>
      </c>
      <c r="D38" s="26">
        <f>+D164+D169+D176</f>
        <v>672774000</v>
      </c>
      <c r="E38" s="26">
        <f>+E164+E169+E176</f>
        <v>300390933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C41+C42+C45</f>
        <v>25426030537</v>
      </c>
      <c r="D40" s="18">
        <f>D41+D42+D45</f>
        <v>17831884000</v>
      </c>
      <c r="E40" s="18">
        <f>E41+E42+E45</f>
        <v>7594146537</v>
      </c>
    </row>
    <row r="41" spans="1:5" s="19" customFormat="1" ht="12" customHeight="1">
      <c r="A41" s="100" t="s">
        <v>33</v>
      </c>
      <c r="B41" s="100"/>
      <c r="C41" s="20">
        <f>C80+C81+C84+C85+C87+C89+C91+C92+C96+C98+C103+C104+C108+C111+C114+C116+C119+C120</f>
        <v>18198501590</v>
      </c>
      <c r="D41" s="20">
        <f>D80+D81+D84+D85+D87+D89+D91+D92+D96+D98+D103+D104+D108+D111+D114+D116+D119+D120</f>
        <v>12669552000</v>
      </c>
      <c r="E41" s="20">
        <f>E80+E81+E84+E85+E87+E89+E91+E92+E96+E98+E103+E104+E108+E111+E114+E116+E119+E120</f>
        <v>5528949590</v>
      </c>
    </row>
    <row r="42" spans="1:5" s="19" customFormat="1" ht="12" customHeight="1">
      <c r="A42" s="100" t="s">
        <v>34</v>
      </c>
      <c r="B42" s="100"/>
      <c r="C42" s="20">
        <f>C43+C44</f>
        <v>3541000229</v>
      </c>
      <c r="D42" s="20">
        <f>D43+D44</f>
        <v>2587684000</v>
      </c>
      <c r="E42" s="20">
        <f>E43+E44</f>
        <v>953316229</v>
      </c>
    </row>
    <row r="43" spans="1:5" s="19" customFormat="1" ht="12" customHeight="1">
      <c r="A43" s="28"/>
      <c r="B43" s="22" t="s">
        <v>35</v>
      </c>
      <c r="C43" s="20">
        <f>C74+C101+C90+C170+C94+C99+C117</f>
        <v>2377016472</v>
      </c>
      <c r="D43" s="20">
        <f>D74+D101+D90+D170+D94+D99+D117</f>
        <v>1768644000</v>
      </c>
      <c r="E43" s="20">
        <f>E74+E101+E90+E170+E94+E99+E117</f>
        <v>608372472</v>
      </c>
    </row>
    <row r="44" spans="1:5" s="19" customFormat="1" ht="12" customHeight="1">
      <c r="A44" s="28"/>
      <c r="B44" s="22" t="s">
        <v>36</v>
      </c>
      <c r="C44" s="20">
        <f>C82+C107+C109</f>
        <v>1163983757</v>
      </c>
      <c r="D44" s="20">
        <f>D82+D107+D109</f>
        <v>819040000</v>
      </c>
      <c r="E44" s="20">
        <f>E82+E107+E109</f>
        <v>344943757</v>
      </c>
    </row>
    <row r="45" spans="1:5" s="19" customFormat="1" ht="12" customHeight="1">
      <c r="A45" s="100" t="s">
        <v>38</v>
      </c>
      <c r="B45" s="100"/>
      <c r="C45" s="20">
        <f>C46+C47+C48</f>
        <v>3686528718</v>
      </c>
      <c r="D45" s="20">
        <f>D46+D47+D48</f>
        <v>2574648000</v>
      </c>
      <c r="E45" s="20">
        <f>E46+E47+E48</f>
        <v>1111880718</v>
      </c>
    </row>
    <row r="46" spans="1:5" s="19" customFormat="1" ht="12" customHeight="1">
      <c r="A46" s="28"/>
      <c r="B46" s="22" t="s">
        <v>39</v>
      </c>
      <c r="C46" s="20">
        <f>+C70+C71+C79+C100</f>
        <v>378159351</v>
      </c>
      <c r="D46" s="20">
        <f>+D70+D71+D79+D100</f>
        <v>291164000</v>
      </c>
      <c r="E46" s="20">
        <f>+E70+E71+E79+E100</f>
        <v>86995351</v>
      </c>
    </row>
    <row r="47" spans="1:5" s="19" customFormat="1" ht="12" customHeight="1">
      <c r="A47" s="28"/>
      <c r="B47" s="22" t="s">
        <v>40</v>
      </c>
      <c r="C47" s="20">
        <f>C73+C75+C86+C88+C102+C106+C112+C115</f>
        <v>853474093</v>
      </c>
      <c r="D47" s="20">
        <f>D73+D75+D86+D88+D102+D106+D112+D115</f>
        <v>647524000</v>
      </c>
      <c r="E47" s="20">
        <f>E73+E75+E86+E88+E102+E106+E112+E115</f>
        <v>205950093</v>
      </c>
    </row>
    <row r="48" spans="1:5" s="19" customFormat="1" ht="12" customHeight="1">
      <c r="A48" s="28"/>
      <c r="B48" s="28" t="s">
        <v>41</v>
      </c>
      <c r="C48" s="26">
        <f>C69+C76+C83+C93+C105+C110+C118</f>
        <v>2454895274</v>
      </c>
      <c r="D48" s="26">
        <f>D69+D76+D83+D93+D105+D110+D118</f>
        <v>1635960000</v>
      </c>
      <c r="E48" s="26">
        <f>E69+E76+E83+E93+E105+E110+E118</f>
        <v>818935274</v>
      </c>
    </row>
    <row r="49" spans="1:5" s="19" customFormat="1" ht="12" customHeight="1">
      <c r="A49" s="23"/>
      <c r="B49" s="23"/>
      <c r="C49" s="23"/>
      <c r="D49" s="23"/>
      <c r="E49" s="23"/>
    </row>
    <row r="50" spans="1:5" s="17" customFormat="1" ht="12" customHeight="1">
      <c r="A50" s="93" t="s">
        <v>42</v>
      </c>
      <c r="B50" s="93"/>
      <c r="C50" s="18">
        <f>C51+C52+C53</f>
        <v>8299761564</v>
      </c>
      <c r="D50" s="18">
        <f>D51+D52+D53</f>
        <v>6052463135</v>
      </c>
      <c r="E50" s="18">
        <f>E51+E52+E53</f>
        <v>2247298429</v>
      </c>
    </row>
    <row r="51" spans="1:5" s="19" customFormat="1" ht="12" customHeight="1">
      <c r="A51" s="100" t="s">
        <v>43</v>
      </c>
      <c r="B51" s="100"/>
      <c r="C51" s="20">
        <f>C56+C59+C62+C66</f>
        <v>2602927810</v>
      </c>
      <c r="D51" s="20">
        <f>D56+D59+D62+D66</f>
        <v>1903430635</v>
      </c>
      <c r="E51" s="20">
        <f>E56+E59+E62+E66</f>
        <v>699497175</v>
      </c>
    </row>
    <row r="52" spans="1:5" s="19" customFormat="1" ht="12" customHeight="1">
      <c r="A52" s="100" t="s">
        <v>44</v>
      </c>
      <c r="B52" s="100"/>
      <c r="C52" s="20">
        <f>C72+C77+C78+C60+C61+C95+C97+C63+C64+C113+C65</f>
        <v>5161620136</v>
      </c>
      <c r="D52" s="20">
        <f>D72+D77+D78+D60+D61+D95+D97+D63+D64+D113+D65</f>
        <v>3754644500</v>
      </c>
      <c r="E52" s="20">
        <f>E72+E77+E78+E60+E61+E95+E97+E63+E64+E113+E65</f>
        <v>1406975636</v>
      </c>
    </row>
    <row r="53" spans="1:5" s="19" customFormat="1" ht="12" customHeight="1">
      <c r="A53" s="105" t="s">
        <v>45</v>
      </c>
      <c r="B53" s="105"/>
      <c r="C53" s="26">
        <f>C58+C57</f>
        <v>535213618</v>
      </c>
      <c r="D53" s="26">
        <f>D58+D57</f>
        <v>394388000</v>
      </c>
      <c r="E53" s="26">
        <f>E58+E57</f>
        <v>140825618</v>
      </c>
    </row>
    <row r="54" spans="1:5" s="19" customFormat="1" ht="12" customHeight="1">
      <c r="A54" s="23"/>
      <c r="B54" s="29"/>
      <c r="C54" s="30"/>
      <c r="D54" s="30"/>
      <c r="E54" s="30"/>
    </row>
    <row r="55" spans="1:5" s="19" customFormat="1" ht="12" customHeight="1">
      <c r="A55" s="93" t="s">
        <v>46</v>
      </c>
      <c r="B55" s="93"/>
      <c r="C55" s="16">
        <f>SUM(C56:C66)</f>
        <v>7481926699</v>
      </c>
      <c r="D55" s="16">
        <f>SUM(D56:D66)</f>
        <v>5478394135</v>
      </c>
      <c r="E55" s="16">
        <f>SUM(E56:E66)</f>
        <v>2003532564</v>
      </c>
    </row>
    <row r="56" spans="1:5" s="19" customFormat="1" ht="12" customHeight="1">
      <c r="A56" s="100" t="s">
        <v>47</v>
      </c>
      <c r="B56" s="100"/>
      <c r="C56" s="20">
        <v>541444707</v>
      </c>
      <c r="D56" s="20">
        <v>371168000</v>
      </c>
      <c r="E56" s="20">
        <v>170276707</v>
      </c>
    </row>
    <row r="57" spans="1:5" s="19" customFormat="1" ht="12" customHeight="1">
      <c r="A57" s="100" t="s">
        <v>49</v>
      </c>
      <c r="B57" s="100"/>
      <c r="C57" s="20">
        <v>232106858</v>
      </c>
      <c r="D57" s="20">
        <v>173227000</v>
      </c>
      <c r="E57" s="20">
        <v>58879858</v>
      </c>
    </row>
    <row r="58" spans="1:5" s="19" customFormat="1" ht="12" customHeight="1">
      <c r="A58" s="100" t="s">
        <v>50</v>
      </c>
      <c r="B58" s="100"/>
      <c r="C58" s="20">
        <v>303106760</v>
      </c>
      <c r="D58" s="20">
        <v>221161000</v>
      </c>
      <c r="E58" s="20">
        <v>81945760</v>
      </c>
    </row>
    <row r="59" spans="1:5" s="19" customFormat="1" ht="12" customHeight="1">
      <c r="A59" s="100" t="s">
        <v>51</v>
      </c>
      <c r="B59" s="100"/>
      <c r="C59" s="20">
        <v>1110536297</v>
      </c>
      <c r="D59" s="20">
        <v>842998635</v>
      </c>
      <c r="E59" s="20">
        <v>267537662</v>
      </c>
    </row>
    <row r="60" spans="1:5" s="19" customFormat="1" ht="12" customHeight="1">
      <c r="A60" s="100" t="s">
        <v>52</v>
      </c>
      <c r="B60" s="100"/>
      <c r="C60" s="20">
        <v>337532745</v>
      </c>
      <c r="D60" s="20">
        <v>251181000</v>
      </c>
      <c r="E60" s="20">
        <v>86351745</v>
      </c>
    </row>
    <row r="61" spans="1:5" s="19" customFormat="1" ht="12" customHeight="1">
      <c r="A61" s="100" t="s">
        <v>54</v>
      </c>
      <c r="B61" s="100"/>
      <c r="C61" s="20">
        <v>2426847073</v>
      </c>
      <c r="D61" s="20">
        <v>1831699500</v>
      </c>
      <c r="E61" s="20">
        <v>595147573</v>
      </c>
    </row>
    <row r="62" spans="1:5" s="19" customFormat="1" ht="12" customHeight="1">
      <c r="A62" s="100" t="s">
        <v>56</v>
      </c>
      <c r="B62" s="100"/>
      <c r="C62" s="20">
        <v>568167648</v>
      </c>
      <c r="D62" s="20">
        <v>411400000</v>
      </c>
      <c r="E62" s="20">
        <v>156767648</v>
      </c>
    </row>
    <row r="63" spans="1:5" s="19" customFormat="1" ht="12" customHeight="1">
      <c r="A63" s="100" t="s">
        <v>57</v>
      </c>
      <c r="B63" s="100"/>
      <c r="C63" s="20">
        <v>367688706</v>
      </c>
      <c r="D63" s="20">
        <v>244567000</v>
      </c>
      <c r="E63" s="20">
        <v>123121706</v>
      </c>
    </row>
    <row r="64" spans="1:5" s="19" customFormat="1" ht="12" customHeight="1">
      <c r="A64" s="100" t="s">
        <v>58</v>
      </c>
      <c r="B64" s="100"/>
      <c r="C64" s="20">
        <v>368035259</v>
      </c>
      <c r="D64" s="20">
        <v>255854000</v>
      </c>
      <c r="E64" s="20">
        <v>112181259</v>
      </c>
    </row>
    <row r="65" spans="1:5" s="19" customFormat="1" ht="12" customHeight="1">
      <c r="A65" s="100" t="s">
        <v>59</v>
      </c>
      <c r="B65" s="100"/>
      <c r="C65" s="20">
        <v>843681488</v>
      </c>
      <c r="D65" s="20">
        <v>597274000</v>
      </c>
      <c r="E65" s="20">
        <v>246407488</v>
      </c>
    </row>
    <row r="66" spans="1:5" s="19" customFormat="1" ht="12" customHeight="1">
      <c r="A66" s="105" t="s">
        <v>60</v>
      </c>
      <c r="B66" s="105"/>
      <c r="C66" s="26">
        <v>382779158</v>
      </c>
      <c r="D66" s="26">
        <v>277864000</v>
      </c>
      <c r="E66" s="26">
        <v>104915158</v>
      </c>
    </row>
    <row r="67" spans="1:5" s="19" customFormat="1" ht="12" customHeight="1">
      <c r="A67" s="23"/>
      <c r="B67" s="23"/>
      <c r="C67" s="23"/>
      <c r="D67" s="23"/>
      <c r="E67" s="23"/>
    </row>
    <row r="68" spans="1:5" s="19" customFormat="1" ht="12" customHeight="1">
      <c r="A68" s="93" t="s">
        <v>61</v>
      </c>
      <c r="B68" s="93"/>
      <c r="C68" s="18">
        <f>SUM(C69:C120)</f>
        <v>26206863554</v>
      </c>
      <c r="D68" s="18">
        <f>SUM(D69:D120)</f>
        <v>18376480000</v>
      </c>
      <c r="E68" s="18">
        <f>SUM(E69:E120)</f>
        <v>7830383554</v>
      </c>
    </row>
    <row r="69" spans="1:5" s="19" customFormat="1" ht="12" customHeight="1">
      <c r="A69" s="100" t="s">
        <v>62</v>
      </c>
      <c r="B69" s="100"/>
      <c r="C69" s="20">
        <v>660326947</v>
      </c>
      <c r="D69" s="20">
        <v>439113000</v>
      </c>
      <c r="E69" s="20">
        <v>221213947</v>
      </c>
    </row>
    <row r="70" spans="1:5" s="19" customFormat="1" ht="12" customHeight="1">
      <c r="A70" s="100" t="s">
        <v>63</v>
      </c>
      <c r="B70" s="100"/>
      <c r="C70" s="20">
        <v>166222474</v>
      </c>
      <c r="D70" s="20">
        <v>131754000</v>
      </c>
      <c r="E70" s="20">
        <v>34468474</v>
      </c>
    </row>
    <row r="71" spans="1:5" s="19" customFormat="1" ht="12" customHeight="1">
      <c r="A71" s="100" t="s">
        <v>64</v>
      </c>
      <c r="B71" s="100"/>
      <c r="C71" s="20">
        <v>42547704</v>
      </c>
      <c r="D71" s="20">
        <v>31626000</v>
      </c>
      <c r="E71" s="20">
        <v>10921704</v>
      </c>
    </row>
    <row r="72" spans="1:5" s="19" customFormat="1" ht="12" customHeight="1">
      <c r="A72" s="100" t="s">
        <v>65</v>
      </c>
      <c r="B72" s="100"/>
      <c r="C72" s="20">
        <v>114579100</v>
      </c>
      <c r="D72" s="20">
        <v>89210000</v>
      </c>
      <c r="E72" s="20">
        <v>25369100</v>
      </c>
    </row>
    <row r="73" spans="1:5" s="19" customFormat="1" ht="12" customHeight="1">
      <c r="A73" s="100" t="s">
        <v>66</v>
      </c>
      <c r="B73" s="100"/>
      <c r="C73" s="20">
        <v>51822005</v>
      </c>
      <c r="D73" s="20">
        <v>40703000</v>
      </c>
      <c r="E73" s="20">
        <v>11119005</v>
      </c>
    </row>
    <row r="74" spans="1:5" s="19" customFormat="1" ht="12" customHeight="1">
      <c r="A74" s="100" t="s">
        <v>67</v>
      </c>
      <c r="B74" s="100"/>
      <c r="C74" s="20">
        <v>283279246</v>
      </c>
      <c r="D74" s="20">
        <v>200200000</v>
      </c>
      <c r="E74" s="20">
        <v>83079246</v>
      </c>
    </row>
    <row r="75" spans="1:5" s="19" customFormat="1" ht="12" customHeight="1">
      <c r="A75" s="100" t="s">
        <v>68</v>
      </c>
      <c r="B75" s="100"/>
      <c r="C75" s="20">
        <v>72786125</v>
      </c>
      <c r="D75" s="20">
        <v>60544000</v>
      </c>
      <c r="E75" s="20">
        <v>12242125</v>
      </c>
    </row>
    <row r="76" spans="1:5" s="19" customFormat="1" ht="12" customHeight="1">
      <c r="A76" s="100" t="s">
        <v>69</v>
      </c>
      <c r="B76" s="100"/>
      <c r="C76" s="20">
        <v>608619545</v>
      </c>
      <c r="D76" s="20">
        <v>427429000</v>
      </c>
      <c r="E76" s="20">
        <v>181190545</v>
      </c>
    </row>
    <row r="77" spans="1:5" s="19" customFormat="1" ht="12" customHeight="1">
      <c r="A77" s="100" t="s">
        <v>71</v>
      </c>
      <c r="B77" s="100"/>
      <c r="C77" s="20">
        <v>183804099</v>
      </c>
      <c r="D77" s="20">
        <v>121486000</v>
      </c>
      <c r="E77" s="20">
        <v>62318099</v>
      </c>
    </row>
    <row r="78" spans="1:5" s="19" customFormat="1" ht="12" customHeight="1">
      <c r="A78" s="100" t="s">
        <v>73</v>
      </c>
      <c r="B78" s="100"/>
      <c r="C78" s="20">
        <v>111967383</v>
      </c>
      <c r="D78" s="20">
        <v>83869000</v>
      </c>
      <c r="E78" s="20">
        <v>28098383</v>
      </c>
    </row>
    <row r="79" spans="1:5" s="19" customFormat="1" ht="12" customHeight="1">
      <c r="A79" s="100" t="s">
        <v>74</v>
      </c>
      <c r="B79" s="100"/>
      <c r="C79" s="20">
        <v>140086583</v>
      </c>
      <c r="D79" s="20">
        <v>102239000</v>
      </c>
      <c r="E79" s="20">
        <v>37847583</v>
      </c>
    </row>
    <row r="80" spans="1:5" s="19" customFormat="1" ht="12" customHeight="1">
      <c r="A80" s="100" t="s">
        <v>75</v>
      </c>
      <c r="B80" s="100"/>
      <c r="C80" s="20">
        <v>219313906</v>
      </c>
      <c r="D80" s="20">
        <v>151402000</v>
      </c>
      <c r="E80" s="20">
        <v>67911906</v>
      </c>
    </row>
    <row r="81" spans="1:5" s="19" customFormat="1" ht="12" customHeight="1">
      <c r="A81" s="100" t="s">
        <v>78</v>
      </c>
      <c r="B81" s="100"/>
      <c r="C81" s="20">
        <v>282844063</v>
      </c>
      <c r="D81" s="20">
        <v>191110000</v>
      </c>
      <c r="E81" s="20">
        <v>91734063</v>
      </c>
    </row>
    <row r="82" spans="1:5" s="19" customFormat="1" ht="12" customHeight="1">
      <c r="A82" s="100" t="s">
        <v>79</v>
      </c>
      <c r="B82" s="100"/>
      <c r="C82" s="20">
        <v>737763066</v>
      </c>
      <c r="D82" s="20">
        <v>530690000</v>
      </c>
      <c r="E82" s="20">
        <v>207073066</v>
      </c>
    </row>
    <row r="83" spans="1:5" s="19" customFormat="1" ht="12" customHeight="1">
      <c r="A83" s="100" t="s">
        <v>82</v>
      </c>
      <c r="B83" s="100"/>
      <c r="C83" s="20">
        <v>628735877</v>
      </c>
      <c r="D83" s="20">
        <v>410585000</v>
      </c>
      <c r="E83" s="20">
        <v>218150877</v>
      </c>
    </row>
    <row r="84" spans="1:5" s="19" customFormat="1" ht="12" customHeight="1">
      <c r="A84" s="100" t="s">
        <v>85</v>
      </c>
      <c r="B84" s="100"/>
      <c r="C84" s="20">
        <v>1140712457</v>
      </c>
      <c r="D84" s="20">
        <v>717063000</v>
      </c>
      <c r="E84" s="20">
        <v>423649457</v>
      </c>
    </row>
    <row r="85" spans="1:5" s="19" customFormat="1" ht="12" customHeight="1">
      <c r="A85" s="100" t="s">
        <v>86</v>
      </c>
      <c r="B85" s="100"/>
      <c r="C85" s="20">
        <v>360849972</v>
      </c>
      <c r="D85" s="20">
        <v>229053000</v>
      </c>
      <c r="E85" s="20">
        <v>131796972</v>
      </c>
    </row>
    <row r="86" spans="1:5" s="19" customFormat="1" ht="12" customHeight="1">
      <c r="A86" s="100" t="s">
        <v>87</v>
      </c>
      <c r="B86" s="100"/>
      <c r="C86" s="20">
        <v>135909589</v>
      </c>
      <c r="D86" s="20">
        <v>108115000</v>
      </c>
      <c r="E86" s="20">
        <v>27794589</v>
      </c>
    </row>
    <row r="87" spans="1:5" s="19" customFormat="1" ht="12" customHeight="1">
      <c r="A87" s="100" t="s">
        <v>88</v>
      </c>
      <c r="B87" s="100"/>
      <c r="C87" s="20">
        <v>214151315</v>
      </c>
      <c r="D87" s="20">
        <v>129787000</v>
      </c>
      <c r="E87" s="20">
        <v>84364315</v>
      </c>
    </row>
    <row r="88" spans="1:5" s="19" customFormat="1" ht="12" customHeight="1">
      <c r="A88" s="100" t="s">
        <v>89</v>
      </c>
      <c r="B88" s="100"/>
      <c r="C88" s="20">
        <v>60690655</v>
      </c>
      <c r="D88" s="20">
        <v>48010000</v>
      </c>
      <c r="E88" s="20">
        <v>12680655</v>
      </c>
    </row>
    <row r="89" spans="1:5" s="19" customFormat="1" ht="12" customHeight="1">
      <c r="A89" s="100" t="s">
        <v>90</v>
      </c>
      <c r="B89" s="100"/>
      <c r="C89" s="20">
        <v>153124216</v>
      </c>
      <c r="D89" s="20">
        <v>119260000</v>
      </c>
      <c r="E89" s="20">
        <v>33864216</v>
      </c>
    </row>
    <row r="90" spans="1:5" s="19" customFormat="1" ht="12" customHeight="1">
      <c r="A90" s="100" t="s">
        <v>91</v>
      </c>
      <c r="B90" s="100"/>
      <c r="C90" s="20">
        <v>205776469</v>
      </c>
      <c r="D90" s="20">
        <v>153020000</v>
      </c>
      <c r="E90" s="20">
        <v>52756469</v>
      </c>
    </row>
    <row r="91" spans="1:5" s="19" customFormat="1" ht="12" customHeight="1">
      <c r="A91" s="100" t="s">
        <v>92</v>
      </c>
      <c r="B91" s="100"/>
      <c r="C91" s="20">
        <v>263049890</v>
      </c>
      <c r="D91" s="20">
        <v>185195000</v>
      </c>
      <c r="E91" s="20">
        <v>77854890</v>
      </c>
    </row>
    <row r="92" spans="1:5" s="19" customFormat="1" ht="12" customHeight="1">
      <c r="A92" s="100" t="s">
        <v>93</v>
      </c>
      <c r="B92" s="100"/>
      <c r="C92" s="20">
        <v>11992270860</v>
      </c>
      <c r="D92" s="20">
        <v>8346696000</v>
      </c>
      <c r="E92" s="20">
        <v>3645574860</v>
      </c>
    </row>
    <row r="93" spans="1:5" s="19" customFormat="1" ht="12" customHeight="1">
      <c r="A93" s="100" t="s">
        <v>94</v>
      </c>
      <c r="B93" s="100"/>
      <c r="C93" s="20">
        <v>292840809</v>
      </c>
      <c r="D93" s="20">
        <v>166491000</v>
      </c>
      <c r="E93" s="20">
        <v>126349809</v>
      </c>
    </row>
    <row r="94" spans="1:5" s="19" customFormat="1" ht="12" customHeight="1">
      <c r="A94" s="100" t="s">
        <v>95</v>
      </c>
      <c r="B94" s="100"/>
      <c r="C94" s="20">
        <v>541523684</v>
      </c>
      <c r="D94" s="20">
        <v>415825000</v>
      </c>
      <c r="E94" s="20">
        <v>125698684</v>
      </c>
    </row>
    <row r="95" spans="1:5" s="19" customFormat="1" ht="12" customHeight="1">
      <c r="A95" s="100" t="s">
        <v>96</v>
      </c>
      <c r="B95" s="100"/>
      <c r="C95" s="20">
        <v>103528099</v>
      </c>
      <c r="D95" s="20">
        <v>69461000</v>
      </c>
      <c r="E95" s="20">
        <v>34067099</v>
      </c>
    </row>
    <row r="96" spans="1:5" s="19" customFormat="1" ht="12" customHeight="1">
      <c r="A96" s="100" t="s">
        <v>97</v>
      </c>
      <c r="B96" s="100"/>
      <c r="C96" s="20">
        <v>678912234</v>
      </c>
      <c r="D96" s="20">
        <v>545358000</v>
      </c>
      <c r="E96" s="20">
        <v>133554234</v>
      </c>
    </row>
    <row r="97" spans="1:5" s="19" customFormat="1" ht="12" customHeight="1">
      <c r="A97" s="100" t="s">
        <v>98</v>
      </c>
      <c r="B97" s="100"/>
      <c r="C97" s="20">
        <v>179081723</v>
      </c>
      <c r="D97" s="20">
        <v>126552000</v>
      </c>
      <c r="E97" s="20">
        <v>52529723</v>
      </c>
    </row>
    <row r="98" spans="1:5" s="19" customFormat="1" ht="12" customHeight="1">
      <c r="A98" s="100" t="s">
        <v>99</v>
      </c>
      <c r="B98" s="100"/>
      <c r="C98" s="20">
        <v>236469841</v>
      </c>
      <c r="D98" s="20">
        <v>174369000</v>
      </c>
      <c r="E98" s="20">
        <v>62100841</v>
      </c>
    </row>
    <row r="99" spans="1:5" s="19" customFormat="1" ht="12" customHeight="1">
      <c r="A99" s="100" t="s">
        <v>100</v>
      </c>
      <c r="B99" s="100"/>
      <c r="C99" s="20">
        <v>316028972</v>
      </c>
      <c r="D99" s="20">
        <v>233272000</v>
      </c>
      <c r="E99" s="20">
        <v>82756972</v>
      </c>
    </row>
    <row r="100" spans="1:5" s="19" customFormat="1" ht="12" customHeight="1">
      <c r="A100" s="100" t="s">
        <v>101</v>
      </c>
      <c r="B100" s="100"/>
      <c r="C100" s="20">
        <v>29302590</v>
      </c>
      <c r="D100" s="20">
        <v>25545000</v>
      </c>
      <c r="E100" s="20">
        <v>3757590</v>
      </c>
    </row>
    <row r="101" spans="1:5" s="19" customFormat="1" ht="12" customHeight="1">
      <c r="A101" s="100" t="s">
        <v>282</v>
      </c>
      <c r="B101" s="100"/>
      <c r="C101" s="20">
        <v>585878452</v>
      </c>
      <c r="D101" s="20">
        <v>439343000</v>
      </c>
      <c r="E101" s="20">
        <v>146535452</v>
      </c>
    </row>
    <row r="102" spans="1:5" s="19" customFormat="1" ht="12" customHeight="1">
      <c r="A102" s="100" t="s">
        <v>102</v>
      </c>
      <c r="B102" s="100"/>
      <c r="C102" s="20">
        <v>127404318</v>
      </c>
      <c r="D102" s="20">
        <v>89997000</v>
      </c>
      <c r="E102" s="20">
        <v>37407318</v>
      </c>
    </row>
    <row r="103" spans="1:5" s="19" customFormat="1" ht="12" customHeight="1">
      <c r="A103" s="100" t="s">
        <v>103</v>
      </c>
      <c r="B103" s="100"/>
      <c r="C103" s="20">
        <v>280800527</v>
      </c>
      <c r="D103" s="20">
        <v>184464000</v>
      </c>
      <c r="E103" s="20">
        <v>96336527</v>
      </c>
    </row>
    <row r="104" spans="1:5" s="19" customFormat="1" ht="12" customHeight="1">
      <c r="A104" s="100" t="s">
        <v>104</v>
      </c>
      <c r="B104" s="100"/>
      <c r="C104" s="20">
        <v>203597168</v>
      </c>
      <c r="D104" s="20">
        <v>113897000</v>
      </c>
      <c r="E104" s="20">
        <v>89700168</v>
      </c>
    </row>
    <row r="105" spans="1:5" s="19" customFormat="1" ht="12" customHeight="1">
      <c r="A105" s="100" t="s">
        <v>105</v>
      </c>
      <c r="B105" s="100"/>
      <c r="C105" s="20">
        <v>48109595</v>
      </c>
      <c r="D105" s="20">
        <v>34745000</v>
      </c>
      <c r="E105" s="20">
        <v>13364595</v>
      </c>
    </row>
    <row r="106" spans="1:5" s="19" customFormat="1" ht="12" customHeight="1">
      <c r="A106" s="100" t="s">
        <v>106</v>
      </c>
      <c r="B106" s="100"/>
      <c r="C106" s="20">
        <v>111242302</v>
      </c>
      <c r="D106" s="20">
        <v>91796000</v>
      </c>
      <c r="E106" s="20">
        <v>19446302</v>
      </c>
    </row>
    <row r="107" spans="1:5" s="19" customFormat="1" ht="12" customHeight="1">
      <c r="A107" s="100" t="s">
        <v>107</v>
      </c>
      <c r="B107" s="100"/>
      <c r="C107" s="20">
        <v>213209202</v>
      </c>
      <c r="D107" s="20">
        <v>138920000</v>
      </c>
      <c r="E107" s="20">
        <v>74289202</v>
      </c>
    </row>
    <row r="108" spans="1:5" s="19" customFormat="1" ht="12" customHeight="1">
      <c r="A108" s="100" t="s">
        <v>108</v>
      </c>
      <c r="B108" s="100"/>
      <c r="C108" s="20">
        <v>761918102</v>
      </c>
      <c r="D108" s="20">
        <v>619828000</v>
      </c>
      <c r="E108" s="20">
        <v>142090102</v>
      </c>
    </row>
    <row r="109" spans="1:5" s="19" customFormat="1" ht="12" customHeight="1">
      <c r="A109" s="100" t="s">
        <v>109</v>
      </c>
      <c r="B109" s="100"/>
      <c r="C109" s="20">
        <v>213011489</v>
      </c>
      <c r="D109" s="20">
        <v>149430000</v>
      </c>
      <c r="E109" s="20">
        <v>63581489</v>
      </c>
    </row>
    <row r="110" spans="1:5" s="19" customFormat="1" ht="12" customHeight="1">
      <c r="A110" s="100" t="s">
        <v>110</v>
      </c>
      <c r="B110" s="100"/>
      <c r="C110" s="20">
        <v>112620836</v>
      </c>
      <c r="D110" s="20">
        <v>85148000</v>
      </c>
      <c r="E110" s="20">
        <v>27472836</v>
      </c>
    </row>
    <row r="111" spans="1:5" s="19" customFormat="1" ht="12" customHeight="1">
      <c r="A111" s="100" t="s">
        <v>111</v>
      </c>
      <c r="B111" s="100"/>
      <c r="C111" s="20">
        <v>366594761</v>
      </c>
      <c r="D111" s="20">
        <v>249928000</v>
      </c>
      <c r="E111" s="20">
        <v>116666761</v>
      </c>
    </row>
    <row r="112" spans="1:5" s="19" customFormat="1" ht="12" customHeight="1">
      <c r="A112" s="100" t="s">
        <v>112</v>
      </c>
      <c r="B112" s="100"/>
      <c r="C112" s="20">
        <v>202042512</v>
      </c>
      <c r="D112" s="20">
        <v>138122000</v>
      </c>
      <c r="E112" s="20">
        <v>63920512</v>
      </c>
    </row>
    <row r="113" spans="1:5" s="19" customFormat="1" ht="12" customHeight="1">
      <c r="A113" s="100" t="s">
        <v>114</v>
      </c>
      <c r="B113" s="100"/>
      <c r="C113" s="20">
        <v>124874461</v>
      </c>
      <c r="D113" s="20">
        <v>83491000</v>
      </c>
      <c r="E113" s="20">
        <v>41383461</v>
      </c>
    </row>
    <row r="114" spans="1:5" s="19" customFormat="1" ht="12" customHeight="1">
      <c r="A114" s="100" t="s">
        <v>115</v>
      </c>
      <c r="B114" s="100"/>
      <c r="C114" s="20">
        <v>290965150</v>
      </c>
      <c r="D114" s="20">
        <v>196319000</v>
      </c>
      <c r="E114" s="20">
        <v>94646150</v>
      </c>
    </row>
    <row r="115" spans="1:5" s="19" customFormat="1" ht="12" customHeight="1">
      <c r="A115" s="100" t="s">
        <v>116</v>
      </c>
      <c r="B115" s="100"/>
      <c r="C115" s="20">
        <v>91576587</v>
      </c>
      <c r="D115" s="20">
        <v>70237000</v>
      </c>
      <c r="E115" s="20">
        <v>21339587</v>
      </c>
    </row>
    <row r="116" spans="1:5" s="19" customFormat="1" ht="12" customHeight="1">
      <c r="A116" s="100" t="s">
        <v>119</v>
      </c>
      <c r="B116" s="100"/>
      <c r="C116" s="20">
        <v>329436040</v>
      </c>
      <c r="D116" s="20">
        <v>230331000</v>
      </c>
      <c r="E116" s="20">
        <v>99105040</v>
      </c>
    </row>
    <row r="117" spans="1:5" s="19" customFormat="1" ht="12" customHeight="1">
      <c r="A117" s="100" t="s">
        <v>120</v>
      </c>
      <c r="B117" s="100"/>
      <c r="C117" s="20">
        <v>407527801</v>
      </c>
      <c r="D117" s="20">
        <v>297511000</v>
      </c>
      <c r="E117" s="20">
        <v>110016801</v>
      </c>
    </row>
    <row r="118" spans="1:5" s="19" customFormat="1" ht="12" customHeight="1">
      <c r="A118" s="100" t="s">
        <v>122</v>
      </c>
      <c r="B118" s="100"/>
      <c r="C118" s="20">
        <v>103641665</v>
      </c>
      <c r="D118" s="20">
        <v>72449000</v>
      </c>
      <c r="E118" s="20">
        <v>31192665</v>
      </c>
    </row>
    <row r="119" spans="1:5" s="19" customFormat="1" ht="12" customHeight="1">
      <c r="A119" s="100" t="s">
        <v>123</v>
      </c>
      <c r="B119" s="100"/>
      <c r="C119" s="20">
        <v>257538391</v>
      </c>
      <c r="D119" s="20">
        <v>171475000</v>
      </c>
      <c r="E119" s="20">
        <v>86063391</v>
      </c>
    </row>
    <row r="120" spans="1:5" s="19" customFormat="1" ht="12" customHeight="1">
      <c r="A120" s="105" t="s">
        <v>124</v>
      </c>
      <c r="B120" s="105"/>
      <c r="C120" s="26">
        <v>165952697</v>
      </c>
      <c r="D120" s="26">
        <v>114017000</v>
      </c>
      <c r="E120" s="26">
        <v>51935697</v>
      </c>
    </row>
    <row r="121" spans="1:5" s="19" customFormat="1" ht="12" customHeight="1">
      <c r="A121" s="23"/>
      <c r="B121" s="23"/>
      <c r="C121" s="23"/>
      <c r="D121" s="23"/>
      <c r="E121" s="23"/>
    </row>
    <row r="122" spans="1:5" s="19" customFormat="1" ht="12" customHeight="1">
      <c r="A122" s="93" t="s">
        <v>125</v>
      </c>
      <c r="B122" s="93"/>
      <c r="C122" s="18">
        <f>SUM(C123:C149)</f>
        <v>11610725761</v>
      </c>
      <c r="D122" s="18">
        <f>SUM(D123:D149)</f>
        <v>7445515670</v>
      </c>
      <c r="E122" s="18">
        <f>SUM(E123:E149)</f>
        <v>4165210091</v>
      </c>
    </row>
    <row r="123" spans="1:5" s="19" customFormat="1" ht="12" customHeight="1">
      <c r="A123" s="100" t="s">
        <v>126</v>
      </c>
      <c r="B123" s="100"/>
      <c r="C123" s="20">
        <v>1710708064</v>
      </c>
      <c r="D123" s="20">
        <v>970004000</v>
      </c>
      <c r="E123" s="20">
        <v>740704064</v>
      </c>
    </row>
    <row r="124" spans="1:5" s="19" customFormat="1" ht="12" customHeight="1">
      <c r="A124" s="100" t="s">
        <v>127</v>
      </c>
      <c r="B124" s="100"/>
      <c r="C124" s="20">
        <v>30786830</v>
      </c>
      <c r="D124" s="20">
        <v>24031001</v>
      </c>
      <c r="E124" s="20">
        <v>6755829</v>
      </c>
    </row>
    <row r="125" spans="1:5" s="19" customFormat="1" ht="12" customHeight="1">
      <c r="A125" s="100" t="s">
        <v>128</v>
      </c>
      <c r="B125" s="100"/>
      <c r="C125" s="20">
        <v>165642551</v>
      </c>
      <c r="D125" s="20">
        <v>95297000</v>
      </c>
      <c r="E125" s="20">
        <v>70345551</v>
      </c>
    </row>
    <row r="126" spans="1:5" s="19" customFormat="1" ht="12" customHeight="1">
      <c r="A126" s="100" t="s">
        <v>129</v>
      </c>
      <c r="B126" s="100"/>
      <c r="C126" s="20">
        <v>609074276</v>
      </c>
      <c r="D126" s="20">
        <v>402293001</v>
      </c>
      <c r="E126" s="20">
        <v>206781275</v>
      </c>
    </row>
    <row r="127" spans="1:5" s="19" customFormat="1" ht="12" customHeight="1">
      <c r="A127" s="100" t="s">
        <v>132</v>
      </c>
      <c r="B127" s="100"/>
      <c r="C127" s="20">
        <v>169003123</v>
      </c>
      <c r="D127" s="20">
        <v>138890740</v>
      </c>
      <c r="E127" s="20">
        <v>30112383</v>
      </c>
    </row>
    <row r="128" spans="1:5" s="19" customFormat="1" ht="12" customHeight="1">
      <c r="A128" s="100" t="s">
        <v>134</v>
      </c>
      <c r="B128" s="100"/>
      <c r="C128" s="20">
        <v>5183475</v>
      </c>
      <c r="D128" s="20">
        <v>3542000</v>
      </c>
      <c r="E128" s="20">
        <v>1641475</v>
      </c>
    </row>
    <row r="129" spans="1:5" s="19" customFormat="1" ht="12" customHeight="1">
      <c r="A129" s="100" t="s">
        <v>135</v>
      </c>
      <c r="B129" s="100"/>
      <c r="C129" s="20">
        <v>380933406</v>
      </c>
      <c r="D129" s="20">
        <v>254767000</v>
      </c>
      <c r="E129" s="20">
        <v>126166406</v>
      </c>
    </row>
    <row r="130" spans="1:5" s="19" customFormat="1" ht="12" customHeight="1">
      <c r="A130" s="100" t="s">
        <v>136</v>
      </c>
      <c r="B130" s="100"/>
      <c r="C130" s="20">
        <v>20096593</v>
      </c>
      <c r="D130" s="20">
        <v>15405000</v>
      </c>
      <c r="E130" s="20">
        <v>4691593</v>
      </c>
    </row>
    <row r="131" spans="1:5" s="55" customFormat="1" ht="12" customHeight="1">
      <c r="A131" s="112" t="s">
        <v>283</v>
      </c>
      <c r="B131" s="112"/>
      <c r="C131" s="31">
        <v>1125381746</v>
      </c>
      <c r="D131" s="31">
        <v>770961503</v>
      </c>
      <c r="E131" s="31">
        <v>354420243</v>
      </c>
    </row>
    <row r="132" spans="1:5" s="19" customFormat="1" ht="12" customHeight="1">
      <c r="A132" s="100" t="s">
        <v>138</v>
      </c>
      <c r="B132" s="100"/>
      <c r="C132" s="20">
        <v>590660126</v>
      </c>
      <c r="D132" s="20">
        <v>364347000</v>
      </c>
      <c r="E132" s="20">
        <v>226313126</v>
      </c>
    </row>
    <row r="133" spans="1:5" s="19" customFormat="1" ht="12" customHeight="1">
      <c r="A133" s="100" t="s">
        <v>139</v>
      </c>
      <c r="B133" s="100"/>
      <c r="C133" s="20">
        <v>7114996</v>
      </c>
      <c r="D133" s="20">
        <v>5198000</v>
      </c>
      <c r="E133" s="20">
        <v>1916996</v>
      </c>
    </row>
    <row r="134" spans="1:5" s="19" customFormat="1" ht="12" customHeight="1">
      <c r="A134" s="100" t="s">
        <v>141</v>
      </c>
      <c r="B134" s="100"/>
      <c r="C134" s="20">
        <v>47078085</v>
      </c>
      <c r="D134" s="20">
        <v>35133000</v>
      </c>
      <c r="E134" s="20">
        <v>11945085</v>
      </c>
    </row>
    <row r="135" spans="1:5" s="19" customFormat="1" ht="12" customHeight="1">
      <c r="A135" s="100" t="s">
        <v>142</v>
      </c>
      <c r="B135" s="100"/>
      <c r="C135" s="20">
        <v>189998251</v>
      </c>
      <c r="D135" s="20">
        <v>136115001</v>
      </c>
      <c r="E135" s="20">
        <v>53883250</v>
      </c>
    </row>
    <row r="136" spans="1:5" s="19" customFormat="1" ht="12" customHeight="1">
      <c r="A136" s="100" t="s">
        <v>143</v>
      </c>
      <c r="B136" s="100"/>
      <c r="C136" s="20">
        <v>2396491249</v>
      </c>
      <c r="D136" s="20">
        <v>1568160000</v>
      </c>
      <c r="E136" s="20">
        <v>828331249</v>
      </c>
    </row>
    <row r="137" spans="1:5" s="19" customFormat="1" ht="12" customHeight="1">
      <c r="A137" s="100" t="s">
        <v>144</v>
      </c>
      <c r="B137" s="100"/>
      <c r="C137" s="20">
        <v>905404662</v>
      </c>
      <c r="D137" s="20">
        <v>575504000</v>
      </c>
      <c r="E137" s="20">
        <v>329900662</v>
      </c>
    </row>
    <row r="138" spans="1:5" s="19" customFormat="1" ht="12" customHeight="1">
      <c r="A138" s="100" t="s">
        <v>146</v>
      </c>
      <c r="B138" s="100"/>
      <c r="C138" s="20">
        <v>36946092</v>
      </c>
      <c r="D138" s="20">
        <v>30044000</v>
      </c>
      <c r="E138" s="20">
        <v>6902092</v>
      </c>
    </row>
    <row r="139" spans="1:5" s="19" customFormat="1" ht="12" customHeight="1">
      <c r="A139" s="100" t="s">
        <v>147</v>
      </c>
      <c r="B139" s="100"/>
      <c r="C139" s="20">
        <v>1192299065</v>
      </c>
      <c r="D139" s="20">
        <v>743986425</v>
      </c>
      <c r="E139" s="20">
        <v>448312640</v>
      </c>
    </row>
    <row r="140" spans="1:5" s="19" customFormat="1" ht="12" customHeight="1">
      <c r="A140" s="100" t="s">
        <v>148</v>
      </c>
      <c r="B140" s="100"/>
      <c r="C140" s="20">
        <v>8473998</v>
      </c>
      <c r="D140" s="20">
        <v>5837000</v>
      </c>
      <c r="E140" s="20">
        <v>2636998</v>
      </c>
    </row>
    <row r="141" spans="1:5" s="19" customFormat="1" ht="12" customHeight="1">
      <c r="A141" s="100" t="s">
        <v>149</v>
      </c>
      <c r="B141" s="100"/>
      <c r="C141" s="20">
        <v>530612304</v>
      </c>
      <c r="D141" s="20">
        <v>364207230</v>
      </c>
      <c r="E141" s="20">
        <v>166405074</v>
      </c>
    </row>
    <row r="142" spans="1:5" s="19" customFormat="1" ht="12" customHeight="1">
      <c r="A142" s="100" t="s">
        <v>150</v>
      </c>
      <c r="B142" s="100"/>
      <c r="C142" s="20">
        <v>38594167</v>
      </c>
      <c r="D142" s="20">
        <v>33120000</v>
      </c>
      <c r="E142" s="20">
        <v>5474167</v>
      </c>
    </row>
    <row r="143" spans="1:5" s="19" customFormat="1" ht="12" customHeight="1">
      <c r="A143" s="100" t="s">
        <v>151</v>
      </c>
      <c r="B143" s="100"/>
      <c r="C143" s="20">
        <v>288807087</v>
      </c>
      <c r="D143" s="20">
        <v>186007769</v>
      </c>
      <c r="E143" s="20">
        <v>102799318</v>
      </c>
    </row>
    <row r="144" spans="1:5" s="19" customFormat="1" ht="12" customHeight="1">
      <c r="A144" s="100" t="s">
        <v>153</v>
      </c>
      <c r="B144" s="100"/>
      <c r="C144" s="20">
        <v>279069870</v>
      </c>
      <c r="D144" s="20">
        <v>162625000</v>
      </c>
      <c r="E144" s="20">
        <v>116444870</v>
      </c>
    </row>
    <row r="145" spans="1:5" s="19" customFormat="1" ht="12" customHeight="1">
      <c r="A145" s="100" t="s">
        <v>156</v>
      </c>
      <c r="B145" s="100"/>
      <c r="C145" s="20">
        <v>17726600</v>
      </c>
      <c r="D145" s="20">
        <v>15481000</v>
      </c>
      <c r="E145" s="20">
        <v>2245600</v>
      </c>
    </row>
    <row r="146" spans="1:5" s="19" customFormat="1" ht="12" customHeight="1">
      <c r="A146" s="100" t="s">
        <v>158</v>
      </c>
      <c r="B146" s="100"/>
      <c r="C146" s="20">
        <v>457151188</v>
      </c>
      <c r="D146" s="20">
        <v>291850000</v>
      </c>
      <c r="E146" s="20">
        <v>165301188</v>
      </c>
    </row>
    <row r="147" spans="1:5" s="19" customFormat="1" ht="12" customHeight="1">
      <c r="A147" s="100" t="s">
        <v>298</v>
      </c>
      <c r="B147" s="100"/>
      <c r="C147" s="20">
        <v>352181011</v>
      </c>
      <c r="D147" s="20">
        <v>209970000</v>
      </c>
      <c r="E147" s="20">
        <v>142211011</v>
      </c>
    </row>
    <row r="148" spans="1:5" s="19" customFormat="1" ht="12" customHeight="1">
      <c r="A148" s="100" t="s">
        <v>159</v>
      </c>
      <c r="B148" s="100"/>
      <c r="C148" s="20">
        <v>12325726</v>
      </c>
      <c r="D148" s="20">
        <v>8602000</v>
      </c>
      <c r="E148" s="20">
        <v>3723726</v>
      </c>
    </row>
    <row r="149" spans="1:5" s="19" customFormat="1" ht="12" customHeight="1">
      <c r="A149" s="105" t="s">
        <v>162</v>
      </c>
      <c r="B149" s="105"/>
      <c r="C149" s="26">
        <v>42981220</v>
      </c>
      <c r="D149" s="26">
        <v>34137000</v>
      </c>
      <c r="E149" s="26">
        <v>8844220</v>
      </c>
    </row>
    <row r="150" spans="1:5" s="19" customFormat="1" ht="12" customHeight="1">
      <c r="A150" s="23"/>
      <c r="B150" s="23"/>
      <c r="C150" s="23"/>
      <c r="D150" s="23"/>
      <c r="E150" s="23"/>
    </row>
    <row r="151" spans="1:5" s="19" customFormat="1" ht="12" customHeight="1">
      <c r="A151" s="93" t="s">
        <v>163</v>
      </c>
      <c r="B151" s="93"/>
      <c r="C151" s="18">
        <f>SUM(C152:C159)</f>
        <v>776141576</v>
      </c>
      <c r="D151" s="18">
        <f>SUM(D152:D159)</f>
        <v>576022000</v>
      </c>
      <c r="E151" s="18">
        <f>SUM(E152:E159)</f>
        <v>200119576</v>
      </c>
    </row>
    <row r="152" spans="1:5" s="19" customFormat="1" ht="12" customHeight="1">
      <c r="A152" s="100" t="s">
        <v>164</v>
      </c>
      <c r="B152" s="100"/>
      <c r="C152" s="20">
        <v>173316584</v>
      </c>
      <c r="D152" s="20">
        <v>110588000</v>
      </c>
      <c r="E152" s="20">
        <v>62728584</v>
      </c>
    </row>
    <row r="153" spans="1:5" s="19" customFormat="1" ht="12" customHeight="1">
      <c r="A153" s="100" t="s">
        <v>165</v>
      </c>
      <c r="B153" s="100"/>
      <c r="C153" s="20">
        <v>18836343</v>
      </c>
      <c r="D153" s="20">
        <v>16524000</v>
      </c>
      <c r="E153" s="20">
        <v>2312343</v>
      </c>
    </row>
    <row r="154" spans="1:5" s="19" customFormat="1" ht="12" customHeight="1">
      <c r="A154" s="100" t="s">
        <v>166</v>
      </c>
      <c r="B154" s="100"/>
      <c r="C154" s="20">
        <v>20911902</v>
      </c>
      <c r="D154" s="20">
        <v>14596000</v>
      </c>
      <c r="E154" s="20">
        <v>6315902</v>
      </c>
    </row>
    <row r="155" spans="1:5" s="19" customFormat="1" ht="12" customHeight="1">
      <c r="A155" s="100" t="s">
        <v>167</v>
      </c>
      <c r="B155" s="100"/>
      <c r="C155" s="20">
        <v>9402562</v>
      </c>
      <c r="D155" s="20">
        <v>8258000</v>
      </c>
      <c r="E155" s="20">
        <v>1144562</v>
      </c>
    </row>
    <row r="156" spans="1:5" s="19" customFormat="1" ht="12" customHeight="1">
      <c r="A156" s="100" t="s">
        <v>168</v>
      </c>
      <c r="B156" s="100"/>
      <c r="C156" s="20">
        <v>145544378</v>
      </c>
      <c r="D156" s="20">
        <v>118788000</v>
      </c>
      <c r="E156" s="20">
        <v>26756378</v>
      </c>
    </row>
    <row r="157" spans="1:5" s="19" customFormat="1" ht="12" customHeight="1">
      <c r="A157" s="100" t="s">
        <v>169</v>
      </c>
      <c r="B157" s="100"/>
      <c r="C157" s="20">
        <v>78496016</v>
      </c>
      <c r="D157" s="20">
        <v>63709000</v>
      </c>
      <c r="E157" s="20">
        <v>14787016</v>
      </c>
    </row>
    <row r="158" spans="1:5" s="19" customFormat="1" ht="12" customHeight="1">
      <c r="A158" s="100" t="s">
        <v>170</v>
      </c>
      <c r="B158" s="100"/>
      <c r="C158" s="20">
        <v>7293597</v>
      </c>
      <c r="D158" s="20">
        <v>6516000</v>
      </c>
      <c r="E158" s="20">
        <v>777597</v>
      </c>
    </row>
    <row r="159" spans="1:5" s="19" customFormat="1" ht="12" customHeight="1">
      <c r="A159" s="105" t="s">
        <v>171</v>
      </c>
      <c r="B159" s="105"/>
      <c r="C159" s="26">
        <v>322340194</v>
      </c>
      <c r="D159" s="26">
        <v>237043000</v>
      </c>
      <c r="E159" s="26">
        <v>85297194</v>
      </c>
    </row>
    <row r="160" spans="1:5" s="19" customFormat="1" ht="12" customHeight="1">
      <c r="A160" s="23"/>
      <c r="B160" s="23"/>
      <c r="C160" s="23"/>
      <c r="D160" s="23"/>
      <c r="E160" s="23"/>
    </row>
    <row r="161" spans="1:5" s="19" customFormat="1" ht="12" customHeight="1">
      <c r="A161" s="93" t="s">
        <v>172</v>
      </c>
      <c r="B161" s="93"/>
      <c r="C161" s="18">
        <f>SUM(C162:C178)</f>
        <v>7144699850</v>
      </c>
      <c r="D161" s="18">
        <f>SUM(D162:D178)</f>
        <v>5004418000</v>
      </c>
      <c r="E161" s="18">
        <f>SUM(E162:E178)</f>
        <v>2140281850</v>
      </c>
    </row>
    <row r="162" spans="1:5" s="19" customFormat="1" ht="12" customHeight="1">
      <c r="A162" s="100" t="s">
        <v>173</v>
      </c>
      <c r="B162" s="100"/>
      <c r="C162" s="20">
        <v>587586136</v>
      </c>
      <c r="D162" s="20">
        <v>371696000</v>
      </c>
      <c r="E162" s="20">
        <v>215890136</v>
      </c>
    </row>
    <row r="163" spans="1:5" s="19" customFormat="1" ht="12" customHeight="1">
      <c r="A163" s="100" t="s">
        <v>174</v>
      </c>
      <c r="B163" s="100"/>
      <c r="C163" s="20">
        <v>2808102874</v>
      </c>
      <c r="D163" s="20">
        <v>1978826000</v>
      </c>
      <c r="E163" s="20">
        <v>829276874</v>
      </c>
    </row>
    <row r="164" spans="1:5" s="19" customFormat="1" ht="12" customHeight="1">
      <c r="A164" s="100" t="s">
        <v>175</v>
      </c>
      <c r="B164" s="100"/>
      <c r="C164" s="20">
        <v>387178576</v>
      </c>
      <c r="D164" s="20">
        <v>252401000</v>
      </c>
      <c r="E164" s="20">
        <v>134777576</v>
      </c>
    </row>
    <row r="165" spans="1:5" s="19" customFormat="1" ht="12" customHeight="1">
      <c r="A165" s="100" t="s">
        <v>176</v>
      </c>
      <c r="B165" s="100"/>
      <c r="C165" s="20">
        <v>379376941</v>
      </c>
      <c r="D165" s="20">
        <v>266076000</v>
      </c>
      <c r="E165" s="20">
        <v>113300941</v>
      </c>
    </row>
    <row r="166" spans="1:5" s="19" customFormat="1" ht="12" customHeight="1">
      <c r="A166" s="100" t="s">
        <v>177</v>
      </c>
      <c r="B166" s="100"/>
      <c r="C166" s="20">
        <v>1138619745</v>
      </c>
      <c r="D166" s="20">
        <v>815675000</v>
      </c>
      <c r="E166" s="20">
        <v>322944745</v>
      </c>
    </row>
    <row r="167" spans="1:5" s="19" customFormat="1" ht="12" customHeight="1">
      <c r="A167" s="100" t="s">
        <v>178</v>
      </c>
      <c r="B167" s="100"/>
      <c r="C167" s="20">
        <v>72787149</v>
      </c>
      <c r="D167" s="20">
        <v>50866000</v>
      </c>
      <c r="E167" s="20">
        <v>21921149</v>
      </c>
    </row>
    <row r="168" spans="1:5" s="19" customFormat="1" ht="12" customHeight="1">
      <c r="A168" s="100" t="s">
        <v>179</v>
      </c>
      <c r="B168" s="100"/>
      <c r="C168" s="20">
        <v>87465198</v>
      </c>
      <c r="D168" s="20">
        <v>65798000</v>
      </c>
      <c r="E168" s="20">
        <v>21667198</v>
      </c>
    </row>
    <row r="169" spans="1:5" s="19" customFormat="1" ht="12" customHeight="1">
      <c r="A169" s="100" t="s">
        <v>180</v>
      </c>
      <c r="B169" s="100"/>
      <c r="C169" s="20">
        <v>119622831</v>
      </c>
      <c r="D169" s="20">
        <v>79933000</v>
      </c>
      <c r="E169" s="20">
        <v>39689831</v>
      </c>
    </row>
    <row r="170" spans="1:5" s="19" customFormat="1" ht="12" customHeight="1">
      <c r="A170" s="100" t="s">
        <v>181</v>
      </c>
      <c r="B170" s="100"/>
      <c r="C170" s="20">
        <v>37001848</v>
      </c>
      <c r="D170" s="20">
        <v>29473000</v>
      </c>
      <c r="E170" s="20">
        <v>7528848</v>
      </c>
    </row>
    <row r="171" spans="1:5" s="19" customFormat="1" ht="12" customHeight="1">
      <c r="A171" s="100" t="s">
        <v>182</v>
      </c>
      <c r="B171" s="100"/>
      <c r="C171" s="20">
        <v>182819077</v>
      </c>
      <c r="D171" s="20">
        <v>117810000</v>
      </c>
      <c r="E171" s="20">
        <v>65009077</v>
      </c>
    </row>
    <row r="172" spans="1:5" s="19" customFormat="1" ht="12" customHeight="1">
      <c r="A172" s="100" t="s">
        <v>184</v>
      </c>
      <c r="B172" s="100"/>
      <c r="C172" s="20">
        <v>13170239</v>
      </c>
      <c r="D172" s="20">
        <v>9016000</v>
      </c>
      <c r="E172" s="20">
        <v>4154239</v>
      </c>
    </row>
    <row r="173" spans="1:5" s="19" customFormat="1" ht="12" customHeight="1">
      <c r="A173" s="100" t="s">
        <v>185</v>
      </c>
      <c r="B173" s="100"/>
      <c r="C173" s="20">
        <v>299173262</v>
      </c>
      <c r="D173" s="20">
        <v>224006000</v>
      </c>
      <c r="E173" s="20">
        <v>75167262</v>
      </c>
    </row>
    <row r="174" spans="1:5" s="19" customFormat="1" ht="12" customHeight="1">
      <c r="A174" s="100" t="s">
        <v>186</v>
      </c>
      <c r="B174" s="100"/>
      <c r="C174" s="20">
        <v>75999890</v>
      </c>
      <c r="D174" s="20">
        <v>54377000</v>
      </c>
      <c r="E174" s="20">
        <v>21622890</v>
      </c>
    </row>
    <row r="175" spans="1:5" s="19" customFormat="1" ht="12" customHeight="1">
      <c r="A175" s="100" t="s">
        <v>187</v>
      </c>
      <c r="B175" s="100"/>
      <c r="C175" s="20">
        <v>76819940</v>
      </c>
      <c r="D175" s="20">
        <v>55816000</v>
      </c>
      <c r="E175" s="20">
        <v>21003940</v>
      </c>
    </row>
    <row r="176" spans="1:5" s="19" customFormat="1" ht="12" customHeight="1">
      <c r="A176" s="100" t="s">
        <v>188</v>
      </c>
      <c r="B176" s="100"/>
      <c r="C176" s="20">
        <v>466363526</v>
      </c>
      <c r="D176" s="20">
        <v>340440000</v>
      </c>
      <c r="E176" s="20">
        <v>125923526</v>
      </c>
    </row>
    <row r="177" spans="1:5" s="19" customFormat="1" ht="12" customHeight="1">
      <c r="A177" s="100" t="s">
        <v>189</v>
      </c>
      <c r="B177" s="100"/>
      <c r="C177" s="20">
        <v>42084716</v>
      </c>
      <c r="D177" s="20">
        <v>33421000</v>
      </c>
      <c r="E177" s="20">
        <v>8663716</v>
      </c>
    </row>
    <row r="178" spans="1:5" s="19" customFormat="1" ht="12" customHeight="1">
      <c r="A178" s="105" t="s">
        <v>190</v>
      </c>
      <c r="B178" s="105"/>
      <c r="C178" s="26">
        <v>370527902</v>
      </c>
      <c r="D178" s="26">
        <v>258788000</v>
      </c>
      <c r="E178" s="26">
        <v>111739902</v>
      </c>
    </row>
    <row r="179" spans="1:5" s="19" customFormat="1" ht="12" customHeight="1">
      <c r="A179" s="23"/>
      <c r="B179" s="23"/>
      <c r="C179" s="23"/>
      <c r="D179" s="23"/>
      <c r="E179" s="23"/>
    </row>
    <row r="180" spans="1:5" s="19" customFormat="1" ht="12" customHeight="1">
      <c r="A180" s="93" t="s">
        <v>191</v>
      </c>
      <c r="B180" s="93"/>
      <c r="C180" s="18">
        <f>SUM(C181:C186)</f>
        <v>1456026292</v>
      </c>
      <c r="D180" s="18">
        <f>SUM(D181:D186)</f>
        <v>975144000</v>
      </c>
      <c r="E180" s="18">
        <f>SUM(E181:E186)</f>
        <v>480882292</v>
      </c>
    </row>
    <row r="181" spans="1:5" s="19" customFormat="1" ht="12" customHeight="1">
      <c r="A181" s="100" t="s">
        <v>192</v>
      </c>
      <c r="B181" s="100"/>
      <c r="C181" s="20">
        <v>738947027</v>
      </c>
      <c r="D181" s="20">
        <v>492580000</v>
      </c>
      <c r="E181" s="20">
        <v>246367027</v>
      </c>
    </row>
    <row r="182" spans="1:5" s="19" customFormat="1" ht="12" customHeight="1">
      <c r="A182" s="100" t="s">
        <v>193</v>
      </c>
      <c r="B182" s="100"/>
      <c r="C182" s="20">
        <v>331170764</v>
      </c>
      <c r="D182" s="20">
        <v>218393000</v>
      </c>
      <c r="E182" s="20">
        <v>112777764</v>
      </c>
    </row>
    <row r="183" spans="1:5" s="19" customFormat="1" ht="12" customHeight="1">
      <c r="A183" s="100" t="s">
        <v>194</v>
      </c>
      <c r="B183" s="100"/>
      <c r="C183" s="20">
        <v>63312334</v>
      </c>
      <c r="D183" s="20">
        <v>44842000</v>
      </c>
      <c r="E183" s="20">
        <v>18470334</v>
      </c>
    </row>
    <row r="184" spans="1:5" s="19" customFormat="1" ht="12" customHeight="1">
      <c r="A184" s="100" t="s">
        <v>195</v>
      </c>
      <c r="B184" s="100"/>
      <c r="C184" s="20">
        <v>55883516</v>
      </c>
      <c r="D184" s="20">
        <v>38912000</v>
      </c>
      <c r="E184" s="20">
        <v>16971516</v>
      </c>
    </row>
    <row r="185" spans="1:5" s="19" customFormat="1" ht="12" customHeight="1">
      <c r="A185" s="100" t="s">
        <v>196</v>
      </c>
      <c r="B185" s="100"/>
      <c r="C185" s="20">
        <v>172127492</v>
      </c>
      <c r="D185" s="20">
        <v>116289000</v>
      </c>
      <c r="E185" s="20">
        <v>55838492</v>
      </c>
    </row>
    <row r="186" spans="1:5" s="19" customFormat="1" ht="12" customHeight="1">
      <c r="A186" s="105" t="s">
        <v>197</v>
      </c>
      <c r="B186" s="105"/>
      <c r="C186" s="26">
        <v>94585159</v>
      </c>
      <c r="D186" s="26">
        <v>64128000</v>
      </c>
      <c r="E186" s="26">
        <v>30457159</v>
      </c>
    </row>
    <row r="187" spans="1:5" s="19" customFormat="1" ht="12" customHeight="1">
      <c r="A187" s="23"/>
      <c r="B187" s="23"/>
      <c r="C187" s="23"/>
      <c r="D187" s="23"/>
      <c r="E187" s="23"/>
    </row>
    <row r="188" spans="1:5" s="19" customFormat="1" ht="12" customHeight="1">
      <c r="A188" s="93" t="s">
        <v>198</v>
      </c>
      <c r="B188" s="93"/>
      <c r="C188" s="18">
        <f>SUM(C189:C191)</f>
        <v>785379888</v>
      </c>
      <c r="D188" s="18">
        <f>SUM(D189:D191)</f>
        <v>566899000</v>
      </c>
      <c r="E188" s="18">
        <f>SUM(E189:E191)</f>
        <v>218480888</v>
      </c>
    </row>
    <row r="189" spans="1:5" s="19" customFormat="1" ht="12" customHeight="1">
      <c r="A189" s="100" t="s">
        <v>199</v>
      </c>
      <c r="B189" s="100"/>
      <c r="C189" s="20">
        <v>266172482</v>
      </c>
      <c r="D189" s="20">
        <v>197691000</v>
      </c>
      <c r="E189" s="20">
        <v>68481482</v>
      </c>
    </row>
    <row r="190" spans="1:5" s="19" customFormat="1" ht="12" customHeight="1">
      <c r="A190" s="100" t="s">
        <v>200</v>
      </c>
      <c r="B190" s="100"/>
      <c r="C190" s="20">
        <v>264472306</v>
      </c>
      <c r="D190" s="20">
        <v>191664000</v>
      </c>
      <c r="E190" s="20">
        <v>72808306</v>
      </c>
    </row>
    <row r="191" spans="1:5" s="19" customFormat="1" ht="12" customHeight="1">
      <c r="A191" s="105" t="s">
        <v>293</v>
      </c>
      <c r="B191" s="105"/>
      <c r="C191" s="36">
        <v>254735100</v>
      </c>
      <c r="D191" s="36">
        <v>177544000</v>
      </c>
      <c r="E191" s="36">
        <v>77191100</v>
      </c>
    </row>
    <row r="192" spans="1:5" s="19" customFormat="1" ht="12" customHeight="1">
      <c r="A192" s="23"/>
      <c r="B192" s="23"/>
      <c r="C192" s="23"/>
      <c r="D192" s="23"/>
      <c r="E192" s="23"/>
    </row>
    <row r="193" spans="1:5" s="19" customFormat="1" ht="12" customHeight="1">
      <c r="A193" s="93" t="s">
        <v>204</v>
      </c>
      <c r="B193" s="93"/>
      <c r="C193" s="18">
        <f>SUM(C194:C204)</f>
        <v>1296490187</v>
      </c>
      <c r="D193" s="18">
        <f>SUM(D194:D204)</f>
        <v>999439000</v>
      </c>
      <c r="E193" s="18">
        <f>SUM(E194:E204)</f>
        <v>297051187</v>
      </c>
    </row>
    <row r="194" spans="1:5" s="19" customFormat="1" ht="12" customHeight="1">
      <c r="A194" s="100" t="s">
        <v>205</v>
      </c>
      <c r="B194" s="100"/>
      <c r="C194" s="20">
        <v>202217925</v>
      </c>
      <c r="D194" s="20">
        <v>162201000</v>
      </c>
      <c r="E194" s="20">
        <v>40016925</v>
      </c>
    </row>
    <row r="195" spans="1:5" s="19" customFormat="1" ht="12" customHeight="1">
      <c r="A195" s="100" t="s">
        <v>207</v>
      </c>
      <c r="B195" s="100"/>
      <c r="C195" s="20">
        <v>19988690</v>
      </c>
      <c r="D195" s="20">
        <v>14465000</v>
      </c>
      <c r="E195" s="20">
        <v>5523690</v>
      </c>
    </row>
    <row r="196" spans="1:5" s="19" customFormat="1" ht="12" customHeight="1">
      <c r="A196" s="100" t="s">
        <v>208</v>
      </c>
      <c r="B196" s="100"/>
      <c r="C196" s="20">
        <v>111120972</v>
      </c>
      <c r="D196" s="20">
        <v>84597000</v>
      </c>
      <c r="E196" s="20">
        <v>26523972</v>
      </c>
    </row>
    <row r="197" spans="1:5" s="19" customFormat="1" ht="12" customHeight="1">
      <c r="A197" s="100" t="s">
        <v>213</v>
      </c>
      <c r="B197" s="100"/>
      <c r="C197" s="20">
        <v>46308052</v>
      </c>
      <c r="D197" s="20">
        <v>30914000</v>
      </c>
      <c r="E197" s="20">
        <v>15394052</v>
      </c>
    </row>
    <row r="198" spans="1:5" s="19" customFormat="1" ht="12" customHeight="1">
      <c r="A198" s="100" t="s">
        <v>214</v>
      </c>
      <c r="B198" s="100"/>
      <c r="C198" s="20">
        <v>423238040</v>
      </c>
      <c r="D198" s="20">
        <v>335690000</v>
      </c>
      <c r="E198" s="20">
        <v>87548040</v>
      </c>
    </row>
    <row r="199" spans="1:5" s="19" customFormat="1" ht="12" customHeight="1">
      <c r="A199" s="100" t="s">
        <v>215</v>
      </c>
      <c r="B199" s="100"/>
      <c r="C199" s="20">
        <v>118694970</v>
      </c>
      <c r="D199" s="20">
        <v>88709000</v>
      </c>
      <c r="E199" s="20">
        <v>29985970</v>
      </c>
    </row>
    <row r="200" spans="1:5" s="19" customFormat="1" ht="12" customHeight="1">
      <c r="A200" s="100" t="s">
        <v>218</v>
      </c>
      <c r="B200" s="100"/>
      <c r="C200" s="20">
        <v>34319539</v>
      </c>
      <c r="D200" s="20">
        <v>26510000</v>
      </c>
      <c r="E200" s="20">
        <v>7809539</v>
      </c>
    </row>
    <row r="201" spans="1:5" s="19" customFormat="1" ht="12" customHeight="1">
      <c r="A201" s="100" t="s">
        <v>219</v>
      </c>
      <c r="B201" s="100"/>
      <c r="C201" s="20">
        <v>72331215</v>
      </c>
      <c r="D201" s="20">
        <v>50015000</v>
      </c>
      <c r="E201" s="20">
        <v>22316215</v>
      </c>
    </row>
    <row r="202" spans="1:5" s="19" customFormat="1" ht="12" customHeight="1">
      <c r="A202" s="100" t="s">
        <v>220</v>
      </c>
      <c r="B202" s="100"/>
      <c r="C202" s="20">
        <v>57950036</v>
      </c>
      <c r="D202" s="20">
        <v>41853000</v>
      </c>
      <c r="E202" s="20">
        <v>16097036</v>
      </c>
    </row>
    <row r="203" spans="1:5" s="19" customFormat="1" ht="12" customHeight="1">
      <c r="A203" s="100" t="s">
        <v>221</v>
      </c>
      <c r="B203" s="100"/>
      <c r="C203" s="20">
        <v>188916671</v>
      </c>
      <c r="D203" s="20">
        <v>146885000</v>
      </c>
      <c r="E203" s="20">
        <v>42031671</v>
      </c>
    </row>
    <row r="204" spans="1:5" s="19" customFormat="1" ht="12" customHeight="1">
      <c r="A204" s="105" t="s">
        <v>222</v>
      </c>
      <c r="B204" s="105"/>
      <c r="C204" s="26">
        <v>21404077</v>
      </c>
      <c r="D204" s="26">
        <v>17600000</v>
      </c>
      <c r="E204" s="26">
        <v>3804077</v>
      </c>
    </row>
    <row r="205" spans="1:5" s="19" customFormat="1" ht="12" customHeight="1">
      <c r="A205" s="23"/>
      <c r="B205" s="23"/>
      <c r="C205" s="23"/>
      <c r="D205" s="23"/>
      <c r="E205" s="23"/>
    </row>
    <row r="206" spans="1:5" s="19" customFormat="1" ht="12" customHeight="1">
      <c r="A206" s="93" t="s">
        <v>223</v>
      </c>
      <c r="B206" s="93"/>
      <c r="C206" s="18">
        <f>SUM(C207:C214)</f>
        <v>56758253807</v>
      </c>
      <c r="D206" s="18">
        <f>SUM(D207:D214)</f>
        <v>39422311805</v>
      </c>
      <c r="E206" s="18">
        <f>SUM(E207:E214)</f>
        <v>17335942002</v>
      </c>
    </row>
    <row r="207" spans="1:5" s="19" customFormat="1" ht="12" customHeight="1">
      <c r="A207" s="100" t="s">
        <v>224</v>
      </c>
      <c r="B207" s="100"/>
      <c r="C207" s="20">
        <f>+C55</f>
        <v>7481926699</v>
      </c>
      <c r="D207" s="20">
        <f>+D55</f>
        <v>5478394135</v>
      </c>
      <c r="E207" s="20">
        <f>+E55</f>
        <v>2003532564</v>
      </c>
    </row>
    <row r="208" spans="1:5" s="19" customFormat="1" ht="12" customHeight="1">
      <c r="A208" s="100" t="s">
        <v>225</v>
      </c>
      <c r="B208" s="100"/>
      <c r="C208" s="20">
        <f>+C68</f>
        <v>26206863554</v>
      </c>
      <c r="D208" s="20">
        <f>+D68</f>
        <v>18376480000</v>
      </c>
      <c r="E208" s="20">
        <f>+E68</f>
        <v>7830383554</v>
      </c>
    </row>
    <row r="209" spans="1:5" s="19" customFormat="1" ht="12" customHeight="1">
      <c r="A209" s="100" t="s">
        <v>226</v>
      </c>
      <c r="B209" s="100"/>
      <c r="C209" s="20">
        <f>+C122</f>
        <v>11610725761</v>
      </c>
      <c r="D209" s="20">
        <f>+D122</f>
        <v>7445515670</v>
      </c>
      <c r="E209" s="20">
        <f>+E122</f>
        <v>4165210091</v>
      </c>
    </row>
    <row r="210" spans="1:5" s="19" customFormat="1" ht="12" customHeight="1">
      <c r="A210" s="100" t="s">
        <v>227</v>
      </c>
      <c r="B210" s="100"/>
      <c r="C210" s="20">
        <f>+C151</f>
        <v>776141576</v>
      </c>
      <c r="D210" s="20">
        <f>+D151</f>
        <v>576022000</v>
      </c>
      <c r="E210" s="20">
        <f>+E151</f>
        <v>200119576</v>
      </c>
    </row>
    <row r="211" spans="1:5" s="19" customFormat="1" ht="12" customHeight="1">
      <c r="A211" s="100" t="s">
        <v>228</v>
      </c>
      <c r="B211" s="100"/>
      <c r="C211" s="20">
        <f>+C161</f>
        <v>7144699850</v>
      </c>
      <c r="D211" s="20">
        <f>+D161</f>
        <v>5004418000</v>
      </c>
      <c r="E211" s="20">
        <f>+E161</f>
        <v>2140281850</v>
      </c>
    </row>
    <row r="212" spans="1:5" s="19" customFormat="1" ht="12" customHeight="1">
      <c r="A212" s="100" t="s">
        <v>229</v>
      </c>
      <c r="B212" s="100"/>
      <c r="C212" s="20">
        <f>+C180</f>
        <v>1456026292</v>
      </c>
      <c r="D212" s="20">
        <f>+D180</f>
        <v>975144000</v>
      </c>
      <c r="E212" s="20">
        <f>+E180</f>
        <v>480882292</v>
      </c>
    </row>
    <row r="213" spans="1:5" s="19" customFormat="1" ht="12" customHeight="1">
      <c r="A213" s="100" t="s">
        <v>230</v>
      </c>
      <c r="B213" s="100"/>
      <c r="C213" s="20">
        <f>+C188</f>
        <v>785379888</v>
      </c>
      <c r="D213" s="20">
        <f>+D188</f>
        <v>566899000</v>
      </c>
      <c r="E213" s="20">
        <f>+E188</f>
        <v>218480888</v>
      </c>
    </row>
    <row r="214" spans="1:5" s="19" customFormat="1" ht="12" customHeight="1">
      <c r="A214" s="105" t="s">
        <v>231</v>
      </c>
      <c r="B214" s="105"/>
      <c r="C214" s="26">
        <f>+C193</f>
        <v>1296490187</v>
      </c>
      <c r="D214" s="26">
        <f>+D193</f>
        <v>999439000</v>
      </c>
      <c r="E214" s="26">
        <f>+E193</f>
        <v>297051187</v>
      </c>
    </row>
    <row r="215" spans="1:5" s="19" customFormat="1" ht="12" customHeight="1">
      <c r="A215" s="23"/>
      <c r="B215" s="23"/>
      <c r="C215" s="23"/>
      <c r="D215" s="23"/>
      <c r="E215" s="23"/>
    </row>
    <row r="216" spans="1:256" s="19" customFormat="1" ht="12" customHeight="1">
      <c r="A216" s="93" t="s">
        <v>307</v>
      </c>
      <c r="B216" s="93"/>
      <c r="C216" s="18">
        <f>SUM(C217:C221)</f>
        <v>52684747713</v>
      </c>
      <c r="D216" s="18">
        <f>SUM(D217:D221)</f>
        <v>36469834803</v>
      </c>
      <c r="E216" s="18">
        <f>SUM(E217:E221)</f>
        <v>16214912910</v>
      </c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</row>
    <row r="217" spans="1:256" s="19" customFormat="1" ht="12" customHeight="1">
      <c r="A217" s="100" t="s">
        <v>308</v>
      </c>
      <c r="B217" s="100"/>
      <c r="C217" s="62">
        <f>SUM(C162,C163,C165,C166,C168,C167,C169,C171,C172,C173,C174,C175,C176,C177,C178,C182)</f>
        <v>7051690190</v>
      </c>
      <c r="D217" s="62">
        <f>SUM(D162,D163,D165,D166,D168,D167,D169,D171,D172,D173,D174,D175,D176,D177,D178,D182)</f>
        <v>4940937000</v>
      </c>
      <c r="E217" s="62">
        <f>SUM(E162,E163,E165,E166,E168,E167,E169,E171,E172,E173,E174,E175,E176,E177,E178,E182)</f>
        <v>2110753190</v>
      </c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</row>
    <row r="218" spans="1:256" s="19" customFormat="1" ht="12" customHeight="1">
      <c r="A218" s="100" t="s">
        <v>309</v>
      </c>
      <c r="B218" s="100"/>
      <c r="C218" s="62">
        <f>SUM(C56+C57+C58+C78+C59+C60+C61+C62+C63+C64+C65+C66)</f>
        <v>7593894082</v>
      </c>
      <c r="D218" s="62">
        <f>SUM(D56+D57+D58+D78+D59+D60+D61+D62+D63+D64+D65+D66)</f>
        <v>5562263135</v>
      </c>
      <c r="E218" s="62">
        <f>SUM(E56+E57+E58+E78+E59+E60+E61+E62+E63+E64+E65+E66)</f>
        <v>2031630947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1:256" s="19" customFormat="1" ht="12" customHeight="1">
      <c r="A219" s="100" t="s">
        <v>310</v>
      </c>
      <c r="B219" s="100"/>
      <c r="C219" s="63">
        <f>SUM(C123+C125+C127+C128+C132+C136+C137+C138+C139+C141+C143+C146+C147+C152+C159+C144+C134)</f>
        <v>9622894730</v>
      </c>
      <c r="D219" s="63">
        <f>SUM(D123+D125+D127+D128+D132+D136+D137+D138+D139+D141+D143+D146+D147+D152+D159+D144+D134)</f>
        <v>6087199164</v>
      </c>
      <c r="E219" s="63">
        <f>SUM(E123+E125+E127+E128+E132+E136+E137+E138+E139+E141+E143+E146+E147+E152+E159+E144+E134)</f>
        <v>3535695566</v>
      </c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1:256" s="19" customFormat="1" ht="12" customHeight="1">
      <c r="A220" s="100" t="s">
        <v>311</v>
      </c>
      <c r="B220" s="100"/>
      <c r="C220" s="62">
        <f>SUM(C69+C74+C76+C80+C81+C83+C85+C87+C89+C90+C91+C93+C94+C92+C96+C104+C105+C108+C111+C112+C114+C116+C117+C118+C119+C84+C110+C71+C75+C77+C79+C86+C88+C95+C97+C98+C99+C103+C106+C107+C109+C113+C82+C120+C70+C72+C73+C100+C102+C115+C101)</f>
        <v>26094896171</v>
      </c>
      <c r="D220" s="62">
        <f>SUM(D69+D74+D76+D80+D81+D83+D85+D87+D89+D90+D91+D93+D94+D92+D96+D104+D105+D108+D111+D112+D114+D116+D117+D118+D119+D84+D110+D71+D75+D77+D79+D86+D88+D95+D97+D98+D99+D103+D106+D107+D109+D113+D82+D120+D70+D72+D73+D100+D102+D115+D101)</f>
        <v>18292611000</v>
      </c>
      <c r="E220" s="62">
        <f>SUM(E69+E74+E76+E80+E81+E83+E85+E87+E89+E90+E91+E93+E94+E92+E96+E104+E105+E108+E111+E112+E114+E116+E117+E118+E119+E84+E110+E71+E75+E77+E79+E86+E88+E95+E97+E98+E99+E103+E106+E107+E109+E113+E82+E120+E70+E72+E73+E100+E102+E115+E101)</f>
        <v>7802285171</v>
      </c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1:256" s="33" customFormat="1" ht="12" customHeight="1">
      <c r="A221" s="25" t="s">
        <v>312</v>
      </c>
      <c r="B221" s="25"/>
      <c r="C221" s="36">
        <f>C170+C183+C186+C149+C135+C164+C131+C129</f>
        <v>2321372540</v>
      </c>
      <c r="D221" s="36">
        <f>D170+D183+D186+D149+D135+D164+D131+D129</f>
        <v>1586824504</v>
      </c>
      <c r="E221" s="36">
        <f>E170+E183+E186+E149+E135+E164+E131+E129</f>
        <v>734548036</v>
      </c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</row>
    <row r="222" spans="1:256" s="19" customFormat="1" ht="12" customHeight="1">
      <c r="A222" s="29"/>
      <c r="B222" s="29"/>
      <c r="C222" s="30"/>
      <c r="D222" s="30"/>
      <c r="E222" s="30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1:256" s="51" customFormat="1" ht="12" customHeight="1">
      <c r="A223" s="64" t="s">
        <v>313</v>
      </c>
      <c r="B223" s="64"/>
      <c r="C223" s="14">
        <f>C8-C216</f>
        <v>4073506094</v>
      </c>
      <c r="D223" s="14">
        <f>D8-D216</f>
        <v>2952477002</v>
      </c>
      <c r="E223" s="14">
        <f>E8-E216</f>
        <v>1121029092</v>
      </c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</row>
    <row r="224" spans="1:256" s="34" customFormat="1" ht="12.75">
      <c r="A224" s="59"/>
      <c r="B224" s="59"/>
      <c r="C224" s="59"/>
      <c r="D224" s="65"/>
      <c r="E224" s="65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</row>
    <row r="225" spans="1:256" s="51" customFormat="1" ht="12" customHeight="1">
      <c r="A225" s="85" t="s">
        <v>299</v>
      </c>
      <c r="B225" s="85"/>
      <c r="C225" s="85"/>
      <c r="D225" s="85"/>
      <c r="E225" s="85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34" customFormat="1" ht="11.25">
      <c r="A226" s="87" t="s">
        <v>280</v>
      </c>
      <c r="B226" s="87"/>
      <c r="C226" s="87"/>
      <c r="D226" s="87"/>
      <c r="E226" s="87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  <c r="HT226" s="51"/>
      <c r="HU226" s="51"/>
      <c r="HV226" s="51"/>
      <c r="HW226" s="51"/>
      <c r="HX226" s="51"/>
      <c r="HY226" s="51"/>
      <c r="HZ226" s="51"/>
      <c r="IA226" s="51"/>
      <c r="IB226" s="51"/>
      <c r="IC226" s="51"/>
      <c r="ID226" s="51"/>
      <c r="IE226" s="51"/>
      <c r="IF226" s="51"/>
      <c r="IG226" s="51"/>
      <c r="IH226" s="51"/>
      <c r="II226" s="51"/>
      <c r="IJ226" s="51"/>
      <c r="IK226" s="51"/>
      <c r="IL226" s="51"/>
      <c r="IM226" s="51"/>
      <c r="IN226" s="51"/>
      <c r="IO226" s="51"/>
      <c r="IP226" s="51"/>
      <c r="IQ226" s="51"/>
      <c r="IR226" s="51"/>
      <c r="IS226" s="51"/>
      <c r="IT226" s="51"/>
      <c r="IU226" s="51"/>
      <c r="IV226" s="51"/>
    </row>
    <row r="227" spans="1:256" s="19" customFormat="1" ht="12" customHeight="1">
      <c r="A227" s="90"/>
      <c r="B227" s="90"/>
      <c r="C227" s="90"/>
      <c r="D227" s="90"/>
      <c r="E227" s="90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  <c r="IV227" s="34"/>
    </row>
    <row r="228" spans="1:256" s="19" customFormat="1" ht="12" customHeight="1">
      <c r="A228" s="91" t="s">
        <v>234</v>
      </c>
      <c r="B228" s="91"/>
      <c r="C228" s="91"/>
      <c r="D228" s="91"/>
      <c r="E228" s="9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  <c r="HM228" s="51"/>
      <c r="HN228" s="51"/>
      <c r="HO228" s="51"/>
      <c r="HP228" s="51"/>
      <c r="HQ228" s="51"/>
      <c r="HR228" s="51"/>
      <c r="HS228" s="51"/>
      <c r="HT228" s="51"/>
      <c r="HU228" s="51"/>
      <c r="HV228" s="51"/>
      <c r="HW228" s="51"/>
      <c r="HX228" s="51"/>
      <c r="HY228" s="51"/>
      <c r="HZ228" s="51"/>
      <c r="IA228" s="51"/>
      <c r="IB228" s="51"/>
      <c r="IC228" s="51"/>
      <c r="ID228" s="51"/>
      <c r="IE228" s="51"/>
      <c r="IF228" s="51"/>
      <c r="IG228" s="51"/>
      <c r="IH228" s="51"/>
      <c r="II228" s="51"/>
      <c r="IJ228" s="51"/>
      <c r="IK228" s="51"/>
      <c r="IL228" s="51"/>
      <c r="IM228" s="51"/>
      <c r="IN228" s="51"/>
      <c r="IO228" s="51"/>
      <c r="IP228" s="51"/>
      <c r="IQ228" s="51"/>
      <c r="IR228" s="51"/>
      <c r="IS228" s="51"/>
      <c r="IT228" s="51"/>
      <c r="IU228" s="51"/>
      <c r="IV228" s="51"/>
    </row>
    <row r="229" spans="1:256" ht="12" customHeight="1">
      <c r="A229" s="90"/>
      <c r="B229" s="90"/>
      <c r="C229" s="90"/>
      <c r="D229" s="90"/>
      <c r="E229" s="90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  <c r="IV229" s="34"/>
    </row>
    <row r="230" spans="1:256" ht="12" customHeight="1">
      <c r="A230" s="85" t="s">
        <v>306</v>
      </c>
      <c r="B230" s="85"/>
      <c r="C230" s="85"/>
      <c r="D230" s="85"/>
      <c r="E230" s="85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ht="12" customHeight="1">
      <c r="A231" s="85" t="s">
        <v>278</v>
      </c>
      <c r="B231" s="85"/>
      <c r="C231" s="85"/>
      <c r="D231" s="85"/>
      <c r="E231" s="85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6:256" ht="12" customHeight="1"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6:256" ht="12" customHeight="1"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</row>
    <row r="234" spans="6:256" ht="12" customHeight="1"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</row>
    <row r="235" spans="6:256" ht="12" customHeight="1"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</row>
  </sheetData>
  <sheetProtection/>
  <mergeCells count="194">
    <mergeCell ref="A227:E227"/>
    <mergeCell ref="A228:E228"/>
    <mergeCell ref="A220:B220"/>
    <mergeCell ref="A225:E225"/>
    <mergeCell ref="A214:B214"/>
    <mergeCell ref="A216:B216"/>
    <mergeCell ref="A217:B217"/>
    <mergeCell ref="A218:B218"/>
    <mergeCell ref="A219:B219"/>
    <mergeCell ref="A226:E226"/>
    <mergeCell ref="A208:B208"/>
    <mergeCell ref="A209:B209"/>
    <mergeCell ref="A210:B210"/>
    <mergeCell ref="A211:B211"/>
    <mergeCell ref="A212:B212"/>
    <mergeCell ref="A213:B213"/>
    <mergeCell ref="A201:B201"/>
    <mergeCell ref="A202:B202"/>
    <mergeCell ref="A203:B203"/>
    <mergeCell ref="A204:B204"/>
    <mergeCell ref="A206:B206"/>
    <mergeCell ref="A207:B207"/>
    <mergeCell ref="A195:B195"/>
    <mergeCell ref="A196:B196"/>
    <mergeCell ref="A197:B197"/>
    <mergeCell ref="A198:B198"/>
    <mergeCell ref="A199:B199"/>
    <mergeCell ref="A200:B200"/>
    <mergeCell ref="A188:B188"/>
    <mergeCell ref="A189:B189"/>
    <mergeCell ref="A190:B190"/>
    <mergeCell ref="A191:B191"/>
    <mergeCell ref="A193:B193"/>
    <mergeCell ref="A194:B194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5:B155"/>
    <mergeCell ref="A156:B156"/>
    <mergeCell ref="A157:B157"/>
    <mergeCell ref="A158:B158"/>
    <mergeCell ref="A159:B159"/>
    <mergeCell ref="A161:B161"/>
    <mergeCell ref="A148:B148"/>
    <mergeCell ref="A149:B149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229:E229"/>
    <mergeCell ref="A230:E230"/>
    <mergeCell ref="A231:E231"/>
    <mergeCell ref="A1:E1"/>
    <mergeCell ref="A2:E2"/>
    <mergeCell ref="A3:E3"/>
    <mergeCell ref="A4:E4"/>
    <mergeCell ref="A5:B5"/>
    <mergeCell ref="A6:B6"/>
    <mergeCell ref="A7:E7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31.00390625" style="1" customWidth="1"/>
    <col min="3" max="5" width="14.7109375" style="2" customWidth="1"/>
    <col min="6" max="16384" width="9.140625" style="1" customWidth="1"/>
  </cols>
  <sheetData>
    <row r="1" spans="1:5" s="53" customFormat="1" ht="12.75" customHeight="1">
      <c r="A1" s="94"/>
      <c r="B1" s="94"/>
      <c r="C1" s="94"/>
      <c r="D1" s="94"/>
      <c r="E1" s="94"/>
    </row>
    <row r="2" spans="1:5" s="3" customFormat="1" ht="27" customHeight="1">
      <c r="A2" s="114" t="s">
        <v>304</v>
      </c>
      <c r="B2" s="114"/>
      <c r="C2" s="114"/>
      <c r="D2" s="114"/>
      <c r="E2" s="114"/>
    </row>
    <row r="3" spans="1:5" s="54" customFormat="1" ht="12.75" customHeight="1">
      <c r="A3" s="96"/>
      <c r="B3" s="96"/>
      <c r="C3" s="96"/>
      <c r="D3" s="96"/>
      <c r="E3" s="96"/>
    </row>
    <row r="4" spans="1:5" s="54" customFormat="1" ht="12.75" customHeight="1">
      <c r="A4" s="97"/>
      <c r="B4" s="97"/>
      <c r="C4" s="97"/>
      <c r="D4" s="97"/>
      <c r="E4" s="97"/>
    </row>
    <row r="5" spans="1:5" s="5" customFormat="1" ht="12" customHeight="1">
      <c r="A5" s="115"/>
      <c r="B5" s="115"/>
      <c r="C5" s="7" t="s">
        <v>1</v>
      </c>
      <c r="D5" s="7" t="s">
        <v>2</v>
      </c>
      <c r="E5" s="8" t="s">
        <v>3</v>
      </c>
    </row>
    <row r="6" spans="1:5" s="9" customFormat="1" ht="12" customHeight="1">
      <c r="A6" s="116"/>
      <c r="B6" s="116"/>
      <c r="C6" s="10"/>
      <c r="D6" s="10"/>
      <c r="E6" s="11"/>
    </row>
    <row r="7" spans="1:5" s="12" customFormat="1" ht="12" customHeight="1">
      <c r="A7" s="86"/>
      <c r="B7" s="86"/>
      <c r="C7" s="86"/>
      <c r="D7" s="86"/>
      <c r="E7" s="86"/>
    </row>
    <row r="8" spans="1:5" s="13" customFormat="1" ht="12" customHeight="1">
      <c r="A8" s="92" t="s">
        <v>4</v>
      </c>
      <c r="B8" s="92"/>
      <c r="C8" s="14">
        <f>C10+C21+C36+C40+C50</f>
        <v>55939834944</v>
      </c>
      <c r="D8" s="14">
        <f>D10+D21+D36+D40+D50</f>
        <v>38571288306</v>
      </c>
      <c r="E8" s="14">
        <f>E10+E21+E36+E40+E50</f>
        <v>17368546638</v>
      </c>
    </row>
    <row r="9" spans="1:5" s="13" customFormat="1" ht="12" customHeight="1">
      <c r="A9" s="15"/>
      <c r="B9" s="15"/>
      <c r="C9" s="16"/>
      <c r="D9" s="16"/>
      <c r="E9" s="16"/>
    </row>
    <row r="10" spans="1:5" s="17" customFormat="1" ht="12" customHeight="1">
      <c r="A10" s="93" t="s">
        <v>5</v>
      </c>
      <c r="B10" s="93"/>
      <c r="C10" s="18">
        <f>SUM(D10:E10)</f>
        <v>3653913366</v>
      </c>
      <c r="D10" s="18">
        <f>D11+D15+D19</f>
        <v>2609633000</v>
      </c>
      <c r="E10" s="18">
        <f>E11+E15+E19</f>
        <v>1044280366</v>
      </c>
    </row>
    <row r="11" spans="1:5" s="19" customFormat="1" ht="12" customHeight="1">
      <c r="A11" s="100" t="s">
        <v>6</v>
      </c>
      <c r="B11" s="100"/>
      <c r="C11" s="20">
        <f>SUM(D11:E11)</f>
        <v>1291646813</v>
      </c>
      <c r="D11" s="20">
        <f>D12+D13+D14</f>
        <v>993407000</v>
      </c>
      <c r="E11" s="20">
        <f>E12+E13+E14</f>
        <v>298239813</v>
      </c>
    </row>
    <row r="12" spans="1:5" s="19" customFormat="1" ht="12" customHeight="1">
      <c r="A12" s="21"/>
      <c r="B12" s="22" t="s">
        <v>7</v>
      </c>
      <c r="C12" s="20">
        <f aca="true" t="shared" si="0" ref="C12:C19">SUM(D12:E12)</f>
        <v>509455466</v>
      </c>
      <c r="D12" s="20">
        <f>D194+D195+D197+D202+D203</f>
        <v>390517000</v>
      </c>
      <c r="E12" s="20">
        <f>E194+E195+E197+E202+E203</f>
        <v>118938466</v>
      </c>
    </row>
    <row r="13" spans="1:5" s="19" customFormat="1" ht="12" customHeight="1">
      <c r="A13" s="21"/>
      <c r="B13" s="22" t="s">
        <v>8</v>
      </c>
      <c r="C13" s="20">
        <f t="shared" si="0"/>
        <v>445487172</v>
      </c>
      <c r="D13" s="20">
        <f>+D198+D204</f>
        <v>353222000</v>
      </c>
      <c r="E13" s="20">
        <f>+E198+E204</f>
        <v>92265172</v>
      </c>
    </row>
    <row r="14" spans="1:5" s="19" customFormat="1" ht="12" customHeight="1">
      <c r="A14" s="21"/>
      <c r="B14" s="23" t="s">
        <v>9</v>
      </c>
      <c r="C14" s="20">
        <f t="shared" si="0"/>
        <v>336704175</v>
      </c>
      <c r="D14" s="20">
        <f>D196+D199+D200+D201</f>
        <v>249668000</v>
      </c>
      <c r="E14" s="20">
        <f>E196+E199+E200+E201</f>
        <v>87036175</v>
      </c>
    </row>
    <row r="15" spans="1:5" s="19" customFormat="1" ht="12" customHeight="1">
      <c r="A15" s="100" t="s">
        <v>10</v>
      </c>
      <c r="B15" s="100"/>
      <c r="C15" s="20">
        <f t="shared" si="0"/>
        <v>776544745</v>
      </c>
      <c r="D15" s="20">
        <f>D16+D17+D18</f>
        <v>561289000</v>
      </c>
      <c r="E15" s="20">
        <f>E16+E17+E18</f>
        <v>215255745</v>
      </c>
    </row>
    <row r="16" spans="1:5" s="19" customFormat="1" ht="12" customHeight="1">
      <c r="A16" s="21"/>
      <c r="B16" s="22" t="s">
        <v>11</v>
      </c>
      <c r="C16" s="20">
        <f t="shared" si="0"/>
        <v>264477201</v>
      </c>
      <c r="D16" s="20">
        <f>+D190</f>
        <v>191664000</v>
      </c>
      <c r="E16" s="20">
        <f>+E190</f>
        <v>72813201</v>
      </c>
    </row>
    <row r="17" spans="1:5" s="19" customFormat="1" ht="12" customHeight="1">
      <c r="A17" s="21"/>
      <c r="B17" s="22" t="s">
        <v>12</v>
      </c>
      <c r="C17" s="20">
        <f t="shared" si="0"/>
        <v>260550474</v>
      </c>
      <c r="D17" s="20">
        <f>+D189</f>
        <v>195418000</v>
      </c>
      <c r="E17" s="20">
        <f>+E189</f>
        <v>65132474</v>
      </c>
    </row>
    <row r="18" spans="1:5" s="19" customFormat="1" ht="12" customHeight="1">
      <c r="A18" s="24"/>
      <c r="B18" s="22" t="s">
        <v>13</v>
      </c>
      <c r="C18" s="20">
        <f t="shared" si="0"/>
        <v>251517070</v>
      </c>
      <c r="D18" s="20">
        <f>D191</f>
        <v>174207000</v>
      </c>
      <c r="E18" s="20">
        <f>E191</f>
        <v>77310070</v>
      </c>
    </row>
    <row r="19" spans="1:5" s="19" customFormat="1" ht="12" customHeight="1">
      <c r="A19" s="101" t="s">
        <v>14</v>
      </c>
      <c r="B19" s="101"/>
      <c r="C19" s="26">
        <f t="shared" si="0"/>
        <v>1585721808</v>
      </c>
      <c r="D19" s="26">
        <f>D181+D182+D183+D167+D184+D185+D172+D186+D175</f>
        <v>1054937000</v>
      </c>
      <c r="E19" s="26">
        <f>E181+E182+E183+E167+E184+E185+E172+E186+E175</f>
        <v>530784808</v>
      </c>
    </row>
    <row r="20" spans="1:5" s="19" customFormat="1" ht="12" customHeight="1">
      <c r="A20" s="24"/>
      <c r="B20" s="24"/>
      <c r="C20" s="24"/>
      <c r="D20" s="24"/>
      <c r="E20" s="24"/>
    </row>
    <row r="21" spans="1:5" s="17" customFormat="1" ht="12" customHeight="1">
      <c r="A21" s="93" t="s">
        <v>290</v>
      </c>
      <c r="B21" s="93"/>
      <c r="C21" s="18">
        <f>SUM(D21:E21)</f>
        <v>12196290069</v>
      </c>
      <c r="D21" s="18">
        <f>D22+D23+D24+D27+D30+D31</f>
        <v>7828267671</v>
      </c>
      <c r="E21" s="18">
        <f>E22+E23+E24+E27+E30+E31</f>
        <v>4368022398</v>
      </c>
    </row>
    <row r="22" spans="1:5" s="19" customFormat="1" ht="12" customHeight="1">
      <c r="A22" s="100" t="s">
        <v>16</v>
      </c>
      <c r="B22" s="100"/>
      <c r="C22" s="20">
        <f>SUM(D22:E22)</f>
        <v>7928672545</v>
      </c>
      <c r="D22" s="20">
        <f>D123+D125+D126+D136+D137+D139+D141+D143+D144</f>
        <v>4921046425</v>
      </c>
      <c r="E22" s="20">
        <f>E123+E125+E126+E136+E137+E139+E141+E143+E144</f>
        <v>3007626120</v>
      </c>
    </row>
    <row r="23" spans="1:5" s="19" customFormat="1" ht="12" customHeight="1">
      <c r="A23" s="100" t="s">
        <v>17</v>
      </c>
      <c r="B23" s="100"/>
      <c r="C23" s="20">
        <f aca="true" t="shared" si="1" ref="C23:C34">SUM(D23:E23)</f>
        <v>1123854648</v>
      </c>
      <c r="D23" s="20">
        <f>D131</f>
        <v>760929503</v>
      </c>
      <c r="E23" s="20">
        <f>E131</f>
        <v>362925145</v>
      </c>
    </row>
    <row r="24" spans="1:5" s="19" customFormat="1" ht="12" customHeight="1">
      <c r="A24" s="100" t="s">
        <v>18</v>
      </c>
      <c r="B24" s="100"/>
      <c r="C24" s="20">
        <f t="shared" si="1"/>
        <v>1743333546</v>
      </c>
      <c r="D24" s="20">
        <f>D25+D26</f>
        <v>1144618003</v>
      </c>
      <c r="E24" s="20">
        <f>E25+E26</f>
        <v>598715543</v>
      </c>
    </row>
    <row r="25" spans="1:5" s="19" customFormat="1" ht="12" customHeight="1">
      <c r="A25" s="27"/>
      <c r="B25" s="22" t="s">
        <v>19</v>
      </c>
      <c r="C25" s="20">
        <f t="shared" si="1"/>
        <v>152616244</v>
      </c>
      <c r="D25" s="20">
        <f>D124+D128+D130+D138+D145+D149</f>
        <v>121471001</v>
      </c>
      <c r="E25" s="20">
        <f>E124+E128+E130+E138+E145+E149</f>
        <v>31145243</v>
      </c>
    </row>
    <row r="26" spans="1:5" s="19" customFormat="1" ht="12" customHeight="1">
      <c r="A26" s="24"/>
      <c r="B26" s="22" t="s">
        <v>20</v>
      </c>
      <c r="C26" s="20">
        <f t="shared" si="1"/>
        <v>1590717302</v>
      </c>
      <c r="D26" s="20">
        <f>D129+D132+D135+D146</f>
        <v>1023147002</v>
      </c>
      <c r="E26" s="20">
        <f>E129+E132+E135+E146</f>
        <v>567570300</v>
      </c>
    </row>
    <row r="27" spans="1:5" s="19" customFormat="1" ht="12" customHeight="1">
      <c r="A27" s="100" t="s">
        <v>21</v>
      </c>
      <c r="B27" s="100"/>
      <c r="C27" s="20">
        <f t="shared" si="1"/>
        <v>514561050</v>
      </c>
      <c r="D27" s="20">
        <f>D28+D29</f>
        <v>341969740</v>
      </c>
      <c r="E27" s="20">
        <f>E28+E29</f>
        <v>172591310</v>
      </c>
    </row>
    <row r="28" spans="1:5" s="19" customFormat="1" ht="12" customHeight="1">
      <c r="A28" s="27"/>
      <c r="B28" s="22" t="s">
        <v>22</v>
      </c>
      <c r="C28" s="20">
        <f t="shared" si="1"/>
        <v>162288739</v>
      </c>
      <c r="D28" s="20">
        <f>+D127</f>
        <v>131999740</v>
      </c>
      <c r="E28" s="20">
        <f>+E127</f>
        <v>30288999</v>
      </c>
    </row>
    <row r="29" spans="1:5" s="19" customFormat="1" ht="12" customHeight="1">
      <c r="A29" s="24"/>
      <c r="B29" s="22" t="s">
        <v>23</v>
      </c>
      <c r="C29" s="20">
        <f t="shared" si="1"/>
        <v>352272311</v>
      </c>
      <c r="D29" s="20">
        <f>D147</f>
        <v>209970000</v>
      </c>
      <c r="E29" s="20">
        <f>E147</f>
        <v>142302311</v>
      </c>
    </row>
    <row r="30" spans="1:5" s="19" customFormat="1" ht="12" customHeight="1">
      <c r="A30" s="100" t="s">
        <v>24</v>
      </c>
      <c r="B30" s="100"/>
      <c r="C30" s="20">
        <f t="shared" si="1"/>
        <v>113074477</v>
      </c>
      <c r="D30" s="20">
        <f>D133+D134+D140+D142+D148</f>
        <v>86883000</v>
      </c>
      <c r="E30" s="20">
        <f>E133+E134+E140+E142+E148</f>
        <v>26191477</v>
      </c>
    </row>
    <row r="31" spans="1:5" s="19" customFormat="1" ht="12" customHeight="1">
      <c r="A31" s="100" t="s">
        <v>291</v>
      </c>
      <c r="B31" s="100"/>
      <c r="C31" s="20">
        <f t="shared" si="1"/>
        <v>772793803</v>
      </c>
      <c r="D31" s="20">
        <f>D32+D33+D34</f>
        <v>572821000</v>
      </c>
      <c r="E31" s="20">
        <f>E32+E33+E34</f>
        <v>199972803</v>
      </c>
    </row>
    <row r="32" spans="1:5" s="19" customFormat="1" ht="12" customHeight="1">
      <c r="A32" s="27"/>
      <c r="B32" s="22" t="s">
        <v>26</v>
      </c>
      <c r="C32" s="20">
        <f t="shared" si="1"/>
        <v>77397736</v>
      </c>
      <c r="D32" s="20">
        <f>D157</f>
        <v>62495000</v>
      </c>
      <c r="E32" s="20">
        <f>E157</f>
        <v>14902736</v>
      </c>
    </row>
    <row r="33" spans="1:5" s="19" customFormat="1" ht="12" customHeight="1">
      <c r="A33" s="21"/>
      <c r="B33" s="22" t="s">
        <v>27</v>
      </c>
      <c r="C33" s="20">
        <f t="shared" si="1"/>
        <v>55824211</v>
      </c>
      <c r="D33" s="20">
        <f>D153+D154+D155+D158</f>
        <v>45278000</v>
      </c>
      <c r="E33" s="20">
        <f>E153+E154+E155+E158</f>
        <v>10546211</v>
      </c>
    </row>
    <row r="34" spans="1:5" s="19" customFormat="1" ht="12" customHeight="1">
      <c r="A34" s="21"/>
      <c r="B34" s="28" t="s">
        <v>292</v>
      </c>
      <c r="C34" s="26">
        <f t="shared" si="1"/>
        <v>639571856</v>
      </c>
      <c r="D34" s="26">
        <f>D152+D156+D159</f>
        <v>465048000</v>
      </c>
      <c r="E34" s="26">
        <f>E152+E156+E159</f>
        <v>174523856</v>
      </c>
    </row>
    <row r="35" spans="1:5" s="19" customFormat="1" ht="12" customHeight="1">
      <c r="A35" s="24"/>
      <c r="B35" s="24"/>
      <c r="C35" s="24"/>
      <c r="D35" s="24"/>
      <c r="E35" s="24"/>
    </row>
    <row r="36" spans="1:5" s="17" customFormat="1" ht="12" customHeight="1">
      <c r="A36" s="93" t="s">
        <v>29</v>
      </c>
      <c r="B36" s="93"/>
      <c r="C36" s="18">
        <f>SUM(D36:E36)</f>
        <v>6854255178</v>
      </c>
      <c r="D36" s="18">
        <f>D37+D38</f>
        <v>4767411000</v>
      </c>
      <c r="E36" s="18">
        <f>E37+E38</f>
        <v>2086844178</v>
      </c>
    </row>
    <row r="37" spans="1:5" s="19" customFormat="1" ht="12" customHeight="1">
      <c r="A37" s="100" t="s">
        <v>30</v>
      </c>
      <c r="B37" s="100"/>
      <c r="C37" s="20">
        <f>SUM(D37:E37)</f>
        <v>5885610976</v>
      </c>
      <c r="D37" s="20">
        <f>D162+D163+D165+D166+D168+D171+D173+D174+D177+D178</f>
        <v>4099560000</v>
      </c>
      <c r="E37" s="20">
        <f>E162+E163+E165+E166+E168+E171+E173+E174+E177+E178</f>
        <v>1786050976</v>
      </c>
    </row>
    <row r="38" spans="1:5" s="19" customFormat="1" ht="12" customHeight="1">
      <c r="A38" s="101" t="s">
        <v>31</v>
      </c>
      <c r="B38" s="101"/>
      <c r="C38" s="26">
        <f>SUM(D38:E38)</f>
        <v>968644202</v>
      </c>
      <c r="D38" s="26">
        <f>+D164+D169+D176</f>
        <v>667851000</v>
      </c>
      <c r="E38" s="26">
        <f>+E164+E169+E176</f>
        <v>300793202</v>
      </c>
    </row>
    <row r="39" spans="1:5" s="19" customFormat="1" ht="12" customHeight="1">
      <c r="A39" s="24"/>
      <c r="B39" s="24"/>
      <c r="C39" s="24"/>
      <c r="D39" s="24"/>
      <c r="E39" s="24"/>
    </row>
    <row r="40" spans="1:5" s="17" customFormat="1" ht="12" customHeight="1">
      <c r="A40" s="93" t="s">
        <v>32</v>
      </c>
      <c r="B40" s="93"/>
      <c r="C40" s="18">
        <f>SUM(D40:E40)</f>
        <v>25113802628</v>
      </c>
      <c r="D40" s="18">
        <f>D41+D42+D45</f>
        <v>17506222000</v>
      </c>
      <c r="E40" s="18">
        <f>E41+E42+E45</f>
        <v>7607580628</v>
      </c>
    </row>
    <row r="41" spans="1:5" s="19" customFormat="1" ht="12" customHeight="1">
      <c r="A41" s="100" t="s">
        <v>33</v>
      </c>
      <c r="B41" s="100"/>
      <c r="C41" s="20">
        <f>SUM(D41:E41)</f>
        <v>17955618372</v>
      </c>
      <c r="D41" s="20">
        <f>D80+D81+D84+D85+D87+D89+D91+D92+D96+D98+D103+D104+D108+D111+D114+D116+D119+D120</f>
        <v>12419829000</v>
      </c>
      <c r="E41" s="20">
        <f>E80+E81+E84+E85+E87+E89+E91+E92+E96+E98+E103+E104+E108+E111+E114+E116+E119+E120</f>
        <v>5535789372</v>
      </c>
    </row>
    <row r="42" spans="1:5" s="19" customFormat="1" ht="12" customHeight="1">
      <c r="A42" s="102" t="s">
        <v>34</v>
      </c>
      <c r="B42" s="102"/>
      <c r="C42" s="20">
        <f aca="true" t="shared" si="2" ref="C42:C48">SUM(D42:E42)</f>
        <v>3507523154</v>
      </c>
      <c r="D42" s="20">
        <f>D43+D44</f>
        <v>2549952000</v>
      </c>
      <c r="E42" s="20">
        <f>E43+E44</f>
        <v>957571154</v>
      </c>
    </row>
    <row r="43" spans="1:5" s="19" customFormat="1" ht="12" customHeight="1">
      <c r="A43" s="28"/>
      <c r="B43" s="22" t="s">
        <v>35</v>
      </c>
      <c r="C43" s="20">
        <f t="shared" si="2"/>
        <v>2344099967</v>
      </c>
      <c r="D43" s="20">
        <f>D74+D101+D90+D170+D94+D99+D117</f>
        <v>1733196000</v>
      </c>
      <c r="E43" s="20">
        <f>E74+E101+E90+E170+E94+E99+E117</f>
        <v>610903967</v>
      </c>
    </row>
    <row r="44" spans="1:5" s="19" customFormat="1" ht="12" customHeight="1">
      <c r="A44" s="28"/>
      <c r="B44" s="22" t="s">
        <v>36</v>
      </c>
      <c r="C44" s="20">
        <f t="shared" si="2"/>
        <v>1163423187</v>
      </c>
      <c r="D44" s="20">
        <f>D82+D107+D109</f>
        <v>816756000</v>
      </c>
      <c r="E44" s="20">
        <f>E82+E107+E109</f>
        <v>346667187</v>
      </c>
    </row>
    <row r="45" spans="1:5" s="19" customFormat="1" ht="12" customHeight="1">
      <c r="A45" s="100" t="s">
        <v>38</v>
      </c>
      <c r="B45" s="100"/>
      <c r="C45" s="20">
        <f t="shared" si="2"/>
        <v>3650661102</v>
      </c>
      <c r="D45" s="20">
        <f>D46+D47+D48</f>
        <v>2536441000</v>
      </c>
      <c r="E45" s="20">
        <f>E46+E47+E48</f>
        <v>1114220102</v>
      </c>
    </row>
    <row r="46" spans="1:5" s="19" customFormat="1" ht="12" customHeight="1">
      <c r="A46" s="28"/>
      <c r="B46" s="22" t="s">
        <v>39</v>
      </c>
      <c r="C46" s="20">
        <f t="shared" si="2"/>
        <v>361863036</v>
      </c>
      <c r="D46" s="20">
        <f>+D70+D71+D79+D100</f>
        <v>274165000</v>
      </c>
      <c r="E46" s="20">
        <f>+E70+E71+E79+E100</f>
        <v>87698036</v>
      </c>
    </row>
    <row r="47" spans="1:5" s="19" customFormat="1" ht="12" customHeight="1">
      <c r="A47" s="28"/>
      <c r="B47" s="22" t="s">
        <v>40</v>
      </c>
      <c r="C47" s="20">
        <f t="shared" si="2"/>
        <v>842096043</v>
      </c>
      <c r="D47" s="20">
        <f>D73+D75+D86+D88+D102+D106+D112+D115</f>
        <v>635348000</v>
      </c>
      <c r="E47" s="20">
        <f>E73+E75+E86+E88+E102+E106+E112+E115</f>
        <v>206748043</v>
      </c>
    </row>
    <row r="48" spans="1:5" s="19" customFormat="1" ht="12" customHeight="1">
      <c r="A48" s="28"/>
      <c r="B48" s="28" t="s">
        <v>41</v>
      </c>
      <c r="C48" s="26">
        <f t="shared" si="2"/>
        <v>2446702023</v>
      </c>
      <c r="D48" s="26">
        <f>D69+D76+D83+D93+D105+D110+D118</f>
        <v>1626928000</v>
      </c>
      <c r="E48" s="26">
        <f>E69+E76+E83+E93+E105+E110+E118</f>
        <v>819774023</v>
      </c>
    </row>
    <row r="49" spans="1:5" s="19" customFormat="1" ht="12" customHeight="1">
      <c r="A49" s="23"/>
      <c r="B49" s="23"/>
      <c r="C49" s="23"/>
      <c r="D49" s="23"/>
      <c r="E49" s="23"/>
    </row>
    <row r="50" spans="1:5" s="17" customFormat="1" ht="12" customHeight="1">
      <c r="A50" s="93" t="s">
        <v>42</v>
      </c>
      <c r="B50" s="93"/>
      <c r="C50" s="18">
        <f>SUM(D50:E50)</f>
        <v>8121573703</v>
      </c>
      <c r="D50" s="18">
        <f>D51+D52+D53</f>
        <v>5859754635</v>
      </c>
      <c r="E50" s="18">
        <f>E51+E52+E53</f>
        <v>2261819068</v>
      </c>
    </row>
    <row r="51" spans="1:5" s="19" customFormat="1" ht="12" customHeight="1">
      <c r="A51" s="100" t="s">
        <v>43</v>
      </c>
      <c r="B51" s="100"/>
      <c r="C51" s="20">
        <f>SUM(D51:E51)</f>
        <v>2548074357</v>
      </c>
      <c r="D51" s="20">
        <f>D56+D59+D62+D66</f>
        <v>1849657135</v>
      </c>
      <c r="E51" s="20">
        <f>E56+E59+E62+E66</f>
        <v>698417222</v>
      </c>
    </row>
    <row r="52" spans="1:5" s="19" customFormat="1" ht="12" customHeight="1">
      <c r="A52" s="100" t="s">
        <v>44</v>
      </c>
      <c r="B52" s="100"/>
      <c r="C52" s="20">
        <f>SUM(D52:E52)</f>
        <v>5051398566</v>
      </c>
      <c r="D52" s="20">
        <f>D72+D77+D78+D60+D61+D95+D97+D63+D64+D113+D65</f>
        <v>3627540500</v>
      </c>
      <c r="E52" s="20">
        <f>E72+E77+E78+E60+E61+E95+E97+E63+E64+E113+E65</f>
        <v>1423858066</v>
      </c>
    </row>
    <row r="53" spans="1:5" s="19" customFormat="1" ht="12" customHeight="1">
      <c r="A53" s="101" t="s">
        <v>45</v>
      </c>
      <c r="B53" s="101"/>
      <c r="C53" s="26">
        <f>SUM(D53:E53)</f>
        <v>522100780</v>
      </c>
      <c r="D53" s="26">
        <f>D58+D57</f>
        <v>382557000</v>
      </c>
      <c r="E53" s="26">
        <f>E58+E57</f>
        <v>139543780</v>
      </c>
    </row>
    <row r="54" spans="1:5" s="19" customFormat="1" ht="12" customHeight="1">
      <c r="A54" s="23"/>
      <c r="B54" s="29"/>
      <c r="C54" s="30"/>
      <c r="D54" s="30"/>
      <c r="E54" s="30"/>
    </row>
    <row r="55" spans="1:5" s="19" customFormat="1" ht="12" customHeight="1">
      <c r="A55" s="103" t="s">
        <v>46</v>
      </c>
      <c r="B55" s="103"/>
      <c r="C55" s="16">
        <f>SUM(D55:E55)</f>
        <v>7308958523</v>
      </c>
      <c r="D55" s="16">
        <f>SUM(D56:D66)</f>
        <v>5289854635</v>
      </c>
      <c r="E55" s="16">
        <f>SUM(E56:E66)</f>
        <v>2019103888</v>
      </c>
    </row>
    <row r="56" spans="1:5" s="19" customFormat="1" ht="12" customHeight="1">
      <c r="A56" s="100" t="s">
        <v>47</v>
      </c>
      <c r="B56" s="100"/>
      <c r="C56" s="20">
        <f>SUM(D56:E56)</f>
        <v>540892315</v>
      </c>
      <c r="D56" s="20">
        <v>370971000</v>
      </c>
      <c r="E56" s="20">
        <v>169921315</v>
      </c>
    </row>
    <row r="57" spans="1:5" s="19" customFormat="1" ht="12" customHeight="1">
      <c r="A57" s="100" t="s">
        <v>49</v>
      </c>
      <c r="B57" s="100"/>
      <c r="C57" s="20">
        <f aca="true" t="shared" si="3" ref="C57:C66">SUM(D57:E57)</f>
        <v>226140611</v>
      </c>
      <c r="D57" s="20">
        <v>168513000</v>
      </c>
      <c r="E57" s="20">
        <v>57627611</v>
      </c>
    </row>
    <row r="58" spans="1:5" s="19" customFormat="1" ht="12" customHeight="1">
      <c r="A58" s="100" t="s">
        <v>50</v>
      </c>
      <c r="B58" s="100"/>
      <c r="C58" s="20">
        <f t="shared" si="3"/>
        <v>295960169</v>
      </c>
      <c r="D58" s="20">
        <v>214044000</v>
      </c>
      <c r="E58" s="20">
        <v>81916169</v>
      </c>
    </row>
    <row r="59" spans="1:5" s="19" customFormat="1" ht="12" customHeight="1">
      <c r="A59" s="100" t="s">
        <v>51</v>
      </c>
      <c r="B59" s="100"/>
      <c r="C59" s="20">
        <f t="shared" si="3"/>
        <v>1092895454</v>
      </c>
      <c r="D59" s="20">
        <v>825043135</v>
      </c>
      <c r="E59" s="20">
        <v>267852319</v>
      </c>
    </row>
    <row r="60" spans="1:5" s="19" customFormat="1" ht="12" customHeight="1">
      <c r="A60" s="100" t="s">
        <v>52</v>
      </c>
      <c r="B60" s="100"/>
      <c r="C60" s="20">
        <f t="shared" si="3"/>
        <v>325619799</v>
      </c>
      <c r="D60" s="20">
        <v>238881000</v>
      </c>
      <c r="E60" s="20">
        <v>86738799</v>
      </c>
    </row>
    <row r="61" spans="1:5" s="19" customFormat="1" ht="12" customHeight="1">
      <c r="A61" s="100" t="s">
        <v>54</v>
      </c>
      <c r="B61" s="100"/>
      <c r="C61" s="20">
        <f t="shared" si="3"/>
        <v>2344507637</v>
      </c>
      <c r="D61" s="20">
        <v>1748771500</v>
      </c>
      <c r="E61" s="20">
        <v>595736137</v>
      </c>
    </row>
    <row r="62" spans="1:5" s="19" customFormat="1" ht="12" customHeight="1">
      <c r="A62" s="100" t="s">
        <v>56</v>
      </c>
      <c r="B62" s="100"/>
      <c r="C62" s="20">
        <f t="shared" si="3"/>
        <v>550873238</v>
      </c>
      <c r="D62" s="20">
        <v>395125000</v>
      </c>
      <c r="E62" s="20">
        <v>155748238</v>
      </c>
    </row>
    <row r="63" spans="1:5" s="19" customFormat="1" ht="12" customHeight="1">
      <c r="A63" s="100" t="s">
        <v>57</v>
      </c>
      <c r="B63" s="100"/>
      <c r="C63" s="20">
        <f t="shared" si="3"/>
        <v>405036219</v>
      </c>
      <c r="D63" s="20">
        <v>266673000</v>
      </c>
      <c r="E63" s="20">
        <v>138363219</v>
      </c>
    </row>
    <row r="64" spans="1:5" s="19" customFormat="1" ht="12" customHeight="1">
      <c r="A64" s="100" t="s">
        <v>58</v>
      </c>
      <c r="B64" s="100"/>
      <c r="C64" s="20">
        <f t="shared" si="3"/>
        <v>364316801</v>
      </c>
      <c r="D64" s="20">
        <v>251138000</v>
      </c>
      <c r="E64" s="20">
        <v>113178801</v>
      </c>
    </row>
    <row r="65" spans="1:5" s="19" customFormat="1" ht="12" customHeight="1">
      <c r="A65" s="100" t="s">
        <v>59</v>
      </c>
      <c r="B65" s="100"/>
      <c r="C65" s="20">
        <f t="shared" si="3"/>
        <v>799302930</v>
      </c>
      <c r="D65" s="20">
        <v>552177000</v>
      </c>
      <c r="E65" s="20">
        <v>247125930</v>
      </c>
    </row>
    <row r="66" spans="1:5" s="19" customFormat="1" ht="12" customHeight="1">
      <c r="A66" s="101" t="s">
        <v>60</v>
      </c>
      <c r="B66" s="101"/>
      <c r="C66" s="26">
        <f t="shared" si="3"/>
        <v>363413350</v>
      </c>
      <c r="D66" s="26">
        <v>258518000</v>
      </c>
      <c r="E66" s="26">
        <v>104895350</v>
      </c>
    </row>
    <row r="67" spans="1:5" s="19" customFormat="1" ht="12" customHeight="1">
      <c r="A67" s="23"/>
      <c r="B67" s="23"/>
      <c r="C67" s="23"/>
      <c r="D67" s="23"/>
      <c r="E67" s="23"/>
    </row>
    <row r="68" spans="1:5" s="19" customFormat="1" ht="12" customHeight="1">
      <c r="A68" s="93" t="s">
        <v>61</v>
      </c>
      <c r="B68" s="93"/>
      <c r="C68" s="18">
        <f>SUM(D68:E68)</f>
        <v>25889415960</v>
      </c>
      <c r="D68" s="18">
        <f>SUM(D69:D120)</f>
        <v>18046649000</v>
      </c>
      <c r="E68" s="18">
        <f>SUM(E69:E120)</f>
        <v>7842766960</v>
      </c>
    </row>
    <row r="69" spans="1:5" s="19" customFormat="1" ht="12" customHeight="1">
      <c r="A69" s="100" t="s">
        <v>62</v>
      </c>
      <c r="B69" s="100"/>
      <c r="C69" s="20">
        <f>SUM(D69:E69)</f>
        <v>661278807</v>
      </c>
      <c r="D69" s="20">
        <v>439719000</v>
      </c>
      <c r="E69" s="20">
        <v>221559807</v>
      </c>
    </row>
    <row r="70" spans="1:5" s="19" customFormat="1" ht="12" customHeight="1">
      <c r="A70" s="100" t="s">
        <v>63</v>
      </c>
      <c r="B70" s="100"/>
      <c r="C70" s="20">
        <f aca="true" t="shared" si="4" ref="C70:C120">SUM(D70:E70)</f>
        <v>162856664</v>
      </c>
      <c r="D70" s="20">
        <v>128273000</v>
      </c>
      <c r="E70" s="20">
        <v>34583664</v>
      </c>
    </row>
    <row r="71" spans="1:5" s="19" customFormat="1" ht="12" customHeight="1">
      <c r="A71" s="100" t="s">
        <v>64</v>
      </c>
      <c r="B71" s="100"/>
      <c r="C71" s="20">
        <f t="shared" si="4"/>
        <v>41497101</v>
      </c>
      <c r="D71" s="20">
        <v>30463000</v>
      </c>
      <c r="E71" s="20">
        <v>11034101</v>
      </c>
    </row>
    <row r="72" spans="1:5" s="19" customFormat="1" ht="12" customHeight="1">
      <c r="A72" s="100" t="s">
        <v>65</v>
      </c>
      <c r="B72" s="100"/>
      <c r="C72" s="20">
        <f t="shared" si="4"/>
        <v>113398519</v>
      </c>
      <c r="D72" s="20">
        <v>87986000</v>
      </c>
      <c r="E72" s="20">
        <v>25412519</v>
      </c>
    </row>
    <row r="73" spans="1:5" s="19" customFormat="1" ht="12" customHeight="1">
      <c r="A73" s="100" t="s">
        <v>66</v>
      </c>
      <c r="B73" s="100"/>
      <c r="C73" s="20">
        <f t="shared" si="4"/>
        <v>51851242</v>
      </c>
      <c r="D73" s="20">
        <v>40733000</v>
      </c>
      <c r="E73" s="20">
        <v>11118242</v>
      </c>
    </row>
    <row r="74" spans="1:5" s="19" customFormat="1" ht="12" customHeight="1">
      <c r="A74" s="100" t="s">
        <v>67</v>
      </c>
      <c r="B74" s="100"/>
      <c r="C74" s="20">
        <f t="shared" si="4"/>
        <v>274211452</v>
      </c>
      <c r="D74" s="20">
        <v>190716000</v>
      </c>
      <c r="E74" s="20">
        <v>83495452</v>
      </c>
    </row>
    <row r="75" spans="1:5" s="19" customFormat="1" ht="12" customHeight="1">
      <c r="A75" s="100" t="s">
        <v>68</v>
      </c>
      <c r="B75" s="100"/>
      <c r="C75" s="20">
        <f t="shared" si="4"/>
        <v>72817170</v>
      </c>
      <c r="D75" s="20">
        <v>60575000</v>
      </c>
      <c r="E75" s="20">
        <v>12242170</v>
      </c>
    </row>
    <row r="76" spans="1:5" s="19" customFormat="1" ht="12" customHeight="1">
      <c r="A76" s="100" t="s">
        <v>69</v>
      </c>
      <c r="B76" s="100"/>
      <c r="C76" s="20">
        <f t="shared" si="4"/>
        <v>605505702</v>
      </c>
      <c r="D76" s="20">
        <v>423689000</v>
      </c>
      <c r="E76" s="20">
        <v>181816702</v>
      </c>
    </row>
    <row r="77" spans="1:5" s="19" customFormat="1" ht="12" customHeight="1">
      <c r="A77" s="100" t="s">
        <v>71</v>
      </c>
      <c r="B77" s="100"/>
      <c r="C77" s="20">
        <f t="shared" si="4"/>
        <v>183339163</v>
      </c>
      <c r="D77" s="20">
        <v>121010000</v>
      </c>
      <c r="E77" s="20">
        <v>62329163</v>
      </c>
    </row>
    <row r="78" spans="1:5" s="19" customFormat="1" ht="12" customHeight="1">
      <c r="A78" s="100" t="s">
        <v>73</v>
      </c>
      <c r="B78" s="100"/>
      <c r="C78" s="20">
        <f t="shared" si="4"/>
        <v>109974213</v>
      </c>
      <c r="D78" s="20">
        <v>83064000</v>
      </c>
      <c r="E78" s="20">
        <v>26910213</v>
      </c>
    </row>
    <row r="79" spans="1:5" s="19" customFormat="1" ht="12" customHeight="1">
      <c r="A79" s="100" t="s">
        <v>74</v>
      </c>
      <c r="B79" s="100"/>
      <c r="C79" s="20">
        <f t="shared" si="4"/>
        <v>128381717</v>
      </c>
      <c r="D79" s="20">
        <v>90060000</v>
      </c>
      <c r="E79" s="20">
        <v>38321717</v>
      </c>
    </row>
    <row r="80" spans="1:5" s="19" customFormat="1" ht="12" customHeight="1">
      <c r="A80" s="100" t="s">
        <v>75</v>
      </c>
      <c r="B80" s="100"/>
      <c r="C80" s="20">
        <f t="shared" si="4"/>
        <v>219313906</v>
      </c>
      <c r="D80" s="20">
        <v>151402000</v>
      </c>
      <c r="E80" s="20">
        <v>67911906</v>
      </c>
    </row>
    <row r="81" spans="1:5" s="19" customFormat="1" ht="12" customHeight="1">
      <c r="A81" s="100" t="s">
        <v>78</v>
      </c>
      <c r="B81" s="100"/>
      <c r="C81" s="20">
        <f t="shared" si="4"/>
        <v>254701722</v>
      </c>
      <c r="D81" s="20">
        <v>162938000</v>
      </c>
      <c r="E81" s="20">
        <v>91763722</v>
      </c>
    </row>
    <row r="82" spans="1:5" s="19" customFormat="1" ht="12" customHeight="1">
      <c r="A82" s="100" t="s">
        <v>79</v>
      </c>
      <c r="B82" s="100"/>
      <c r="C82" s="20">
        <f t="shared" si="4"/>
        <v>738647103</v>
      </c>
      <c r="D82" s="20">
        <v>529690000</v>
      </c>
      <c r="E82" s="20">
        <v>208957103</v>
      </c>
    </row>
    <row r="83" spans="1:5" s="19" customFormat="1" ht="12" customHeight="1">
      <c r="A83" s="100" t="s">
        <v>82</v>
      </c>
      <c r="B83" s="100"/>
      <c r="C83" s="20">
        <f t="shared" si="4"/>
        <v>628735877</v>
      </c>
      <c r="D83" s="20">
        <v>410585000</v>
      </c>
      <c r="E83" s="20">
        <v>218150877</v>
      </c>
    </row>
    <row r="84" spans="1:5" s="19" customFormat="1" ht="12" customHeight="1">
      <c r="A84" s="100" t="s">
        <v>85</v>
      </c>
      <c r="B84" s="100"/>
      <c r="C84" s="20">
        <f t="shared" si="4"/>
        <v>1090139576</v>
      </c>
      <c r="D84" s="20">
        <v>664392000</v>
      </c>
      <c r="E84" s="20">
        <v>425747576</v>
      </c>
    </row>
    <row r="85" spans="1:5" s="19" customFormat="1" ht="12" customHeight="1">
      <c r="A85" s="100" t="s">
        <v>86</v>
      </c>
      <c r="B85" s="100"/>
      <c r="C85" s="20">
        <f t="shared" si="4"/>
        <v>357789908</v>
      </c>
      <c r="D85" s="20">
        <v>225890000</v>
      </c>
      <c r="E85" s="20">
        <v>131899908</v>
      </c>
    </row>
    <row r="86" spans="1:5" s="19" customFormat="1" ht="12" customHeight="1">
      <c r="A86" s="100" t="s">
        <v>87</v>
      </c>
      <c r="B86" s="100"/>
      <c r="C86" s="20">
        <f t="shared" si="4"/>
        <v>135909589</v>
      </c>
      <c r="D86" s="20">
        <v>108115000</v>
      </c>
      <c r="E86" s="20">
        <v>27794589</v>
      </c>
    </row>
    <row r="87" spans="1:5" s="19" customFormat="1" ht="12" customHeight="1">
      <c r="A87" s="100" t="s">
        <v>88</v>
      </c>
      <c r="B87" s="100"/>
      <c r="C87" s="20">
        <f t="shared" si="4"/>
        <v>214506418</v>
      </c>
      <c r="D87" s="20">
        <v>130093000</v>
      </c>
      <c r="E87" s="20">
        <v>84413418</v>
      </c>
    </row>
    <row r="88" spans="1:5" s="19" customFormat="1" ht="12" customHeight="1">
      <c r="A88" s="100" t="s">
        <v>89</v>
      </c>
      <c r="B88" s="100"/>
      <c r="C88" s="20">
        <f t="shared" si="4"/>
        <v>59440643</v>
      </c>
      <c r="D88" s="20">
        <v>46576000</v>
      </c>
      <c r="E88" s="20">
        <v>12864643</v>
      </c>
    </row>
    <row r="89" spans="1:5" s="19" customFormat="1" ht="12" customHeight="1">
      <c r="A89" s="100" t="s">
        <v>90</v>
      </c>
      <c r="B89" s="100"/>
      <c r="C89" s="20">
        <f t="shared" si="4"/>
        <v>152363690</v>
      </c>
      <c r="D89" s="20">
        <v>118488000</v>
      </c>
      <c r="E89" s="20">
        <v>33875690</v>
      </c>
    </row>
    <row r="90" spans="1:5" s="19" customFormat="1" ht="12" customHeight="1">
      <c r="A90" s="100" t="s">
        <v>91</v>
      </c>
      <c r="B90" s="100"/>
      <c r="C90" s="20">
        <f t="shared" si="4"/>
        <v>202279704</v>
      </c>
      <c r="D90" s="20">
        <v>149195000</v>
      </c>
      <c r="E90" s="20">
        <v>53084704</v>
      </c>
    </row>
    <row r="91" spans="1:5" s="19" customFormat="1" ht="12" customHeight="1">
      <c r="A91" s="100" t="s">
        <v>92</v>
      </c>
      <c r="B91" s="100"/>
      <c r="C91" s="20">
        <f t="shared" si="4"/>
        <v>263086834</v>
      </c>
      <c r="D91" s="20">
        <v>185230000</v>
      </c>
      <c r="E91" s="20">
        <v>77856834</v>
      </c>
    </row>
    <row r="92" spans="1:5" s="19" customFormat="1" ht="12" customHeight="1">
      <c r="A92" s="100" t="s">
        <v>93</v>
      </c>
      <c r="B92" s="100"/>
      <c r="C92" s="20">
        <f t="shared" si="4"/>
        <v>11876062287</v>
      </c>
      <c r="D92" s="20">
        <v>8227287000</v>
      </c>
      <c r="E92" s="20">
        <v>3648775287</v>
      </c>
    </row>
    <row r="93" spans="1:5" s="19" customFormat="1" ht="12" customHeight="1">
      <c r="A93" s="100" t="s">
        <v>94</v>
      </c>
      <c r="B93" s="100"/>
      <c r="C93" s="20">
        <f t="shared" si="4"/>
        <v>286926604</v>
      </c>
      <c r="D93" s="20">
        <v>160336000</v>
      </c>
      <c r="E93" s="20">
        <v>126590604</v>
      </c>
    </row>
    <row r="94" spans="1:5" s="19" customFormat="1" ht="12" customHeight="1">
      <c r="A94" s="100" t="s">
        <v>95</v>
      </c>
      <c r="B94" s="100"/>
      <c r="C94" s="20">
        <f t="shared" si="4"/>
        <v>542379522</v>
      </c>
      <c r="D94" s="20">
        <v>415093000</v>
      </c>
      <c r="E94" s="20">
        <v>127286522</v>
      </c>
    </row>
    <row r="95" spans="1:5" s="19" customFormat="1" ht="12" customHeight="1">
      <c r="A95" s="100" t="s">
        <v>96</v>
      </c>
      <c r="B95" s="100"/>
      <c r="C95" s="20">
        <f t="shared" si="4"/>
        <v>102538979</v>
      </c>
      <c r="D95" s="20">
        <v>68395000</v>
      </c>
      <c r="E95" s="20">
        <v>34143979</v>
      </c>
    </row>
    <row r="96" spans="1:5" s="19" customFormat="1" ht="12" customHeight="1">
      <c r="A96" s="100" t="s">
        <v>97</v>
      </c>
      <c r="B96" s="100"/>
      <c r="C96" s="20">
        <f t="shared" si="4"/>
        <v>673804793</v>
      </c>
      <c r="D96" s="20">
        <v>540129000</v>
      </c>
      <c r="E96" s="20">
        <v>133675793</v>
      </c>
    </row>
    <row r="97" spans="1:5" s="19" customFormat="1" ht="12" customHeight="1">
      <c r="A97" s="100" t="s">
        <v>98</v>
      </c>
      <c r="B97" s="100"/>
      <c r="C97" s="20">
        <f t="shared" si="4"/>
        <v>178474479</v>
      </c>
      <c r="D97" s="20">
        <v>125954000</v>
      </c>
      <c r="E97" s="20">
        <v>52520479</v>
      </c>
    </row>
    <row r="98" spans="1:5" s="19" customFormat="1" ht="12" customHeight="1">
      <c r="A98" s="100" t="s">
        <v>99</v>
      </c>
      <c r="B98" s="100"/>
      <c r="C98" s="20">
        <f t="shared" si="4"/>
        <v>236469841</v>
      </c>
      <c r="D98" s="20">
        <v>174369000</v>
      </c>
      <c r="E98" s="20">
        <v>62100841</v>
      </c>
    </row>
    <row r="99" spans="1:5" s="19" customFormat="1" ht="12" customHeight="1">
      <c r="A99" s="100" t="s">
        <v>100</v>
      </c>
      <c r="B99" s="100"/>
      <c r="C99" s="20">
        <f t="shared" si="4"/>
        <v>306381219</v>
      </c>
      <c r="D99" s="20">
        <v>223798000</v>
      </c>
      <c r="E99" s="20">
        <v>82583219</v>
      </c>
    </row>
    <row r="100" spans="1:5" s="19" customFormat="1" ht="12" customHeight="1">
      <c r="A100" s="100" t="s">
        <v>101</v>
      </c>
      <c r="B100" s="100"/>
      <c r="C100" s="20">
        <f t="shared" si="4"/>
        <v>29127554</v>
      </c>
      <c r="D100" s="20">
        <v>25369000</v>
      </c>
      <c r="E100" s="20">
        <v>3758554</v>
      </c>
    </row>
    <row r="101" spans="1:5" s="19" customFormat="1" ht="12" customHeight="1">
      <c r="A101" s="100" t="s">
        <v>282</v>
      </c>
      <c r="B101" s="100"/>
      <c r="C101" s="20">
        <f t="shared" si="4"/>
        <v>577202126</v>
      </c>
      <c r="D101" s="20">
        <v>430571000</v>
      </c>
      <c r="E101" s="20">
        <v>146631126</v>
      </c>
    </row>
    <row r="102" spans="1:5" s="19" customFormat="1" ht="12" customHeight="1">
      <c r="A102" s="100" t="s">
        <v>102</v>
      </c>
      <c r="B102" s="100"/>
      <c r="C102" s="20">
        <f t="shared" si="4"/>
        <v>125966059</v>
      </c>
      <c r="D102" s="20">
        <v>88500000</v>
      </c>
      <c r="E102" s="20">
        <v>37466059</v>
      </c>
    </row>
    <row r="103" spans="1:5" s="19" customFormat="1" ht="12" customHeight="1">
      <c r="A103" s="100" t="s">
        <v>103</v>
      </c>
      <c r="B103" s="100"/>
      <c r="C103" s="20">
        <f t="shared" si="4"/>
        <v>280826568</v>
      </c>
      <c r="D103" s="20">
        <v>184484000</v>
      </c>
      <c r="E103" s="20">
        <v>96342568</v>
      </c>
    </row>
    <row r="104" spans="1:5" s="19" customFormat="1" ht="12" customHeight="1">
      <c r="A104" s="100" t="s">
        <v>104</v>
      </c>
      <c r="B104" s="100"/>
      <c r="C104" s="20">
        <f t="shared" si="4"/>
        <v>203597168</v>
      </c>
      <c r="D104" s="20">
        <v>113897000</v>
      </c>
      <c r="E104" s="20">
        <v>89700168</v>
      </c>
    </row>
    <row r="105" spans="1:5" s="19" customFormat="1" ht="12" customHeight="1">
      <c r="A105" s="100" t="s">
        <v>105</v>
      </c>
      <c r="B105" s="100"/>
      <c r="C105" s="20">
        <f t="shared" si="4"/>
        <v>48104597</v>
      </c>
      <c r="D105" s="20">
        <v>34740000</v>
      </c>
      <c r="E105" s="20">
        <v>13364597</v>
      </c>
    </row>
    <row r="106" spans="1:5" s="19" customFormat="1" ht="12" customHeight="1">
      <c r="A106" s="100" t="s">
        <v>106</v>
      </c>
      <c r="B106" s="100"/>
      <c r="C106" s="20">
        <f t="shared" si="4"/>
        <v>111249216</v>
      </c>
      <c r="D106" s="20">
        <v>91803000</v>
      </c>
      <c r="E106" s="20">
        <v>19446216</v>
      </c>
    </row>
    <row r="107" spans="1:5" s="19" customFormat="1" ht="12" customHeight="1">
      <c r="A107" s="100" t="s">
        <v>107</v>
      </c>
      <c r="B107" s="100"/>
      <c r="C107" s="20">
        <f t="shared" si="4"/>
        <v>211764595</v>
      </c>
      <c r="D107" s="20">
        <v>137636000</v>
      </c>
      <c r="E107" s="20">
        <v>74128595</v>
      </c>
    </row>
    <row r="108" spans="1:5" s="19" customFormat="1" ht="12" customHeight="1">
      <c r="A108" s="100" t="s">
        <v>108</v>
      </c>
      <c r="B108" s="100"/>
      <c r="C108" s="20">
        <f t="shared" si="4"/>
        <v>747836566</v>
      </c>
      <c r="D108" s="20">
        <v>605969000</v>
      </c>
      <c r="E108" s="20">
        <v>141867566</v>
      </c>
    </row>
    <row r="109" spans="1:5" s="19" customFormat="1" ht="12" customHeight="1">
      <c r="A109" s="100" t="s">
        <v>109</v>
      </c>
      <c r="B109" s="100"/>
      <c r="C109" s="20">
        <f t="shared" si="4"/>
        <v>213011489</v>
      </c>
      <c r="D109" s="20">
        <v>149430000</v>
      </c>
      <c r="E109" s="20">
        <v>63581489</v>
      </c>
    </row>
    <row r="110" spans="1:5" s="19" customFormat="1" ht="12" customHeight="1">
      <c r="A110" s="100" t="s">
        <v>110</v>
      </c>
      <c r="B110" s="100"/>
      <c r="C110" s="20">
        <f t="shared" si="4"/>
        <v>112635220</v>
      </c>
      <c r="D110" s="20">
        <v>85171000</v>
      </c>
      <c r="E110" s="20">
        <v>27464220</v>
      </c>
    </row>
    <row r="111" spans="1:5" s="19" customFormat="1" ht="12" customHeight="1">
      <c r="A111" s="100" t="s">
        <v>111</v>
      </c>
      <c r="B111" s="100"/>
      <c r="C111" s="20">
        <f t="shared" si="4"/>
        <v>350136721</v>
      </c>
      <c r="D111" s="20">
        <v>232821000</v>
      </c>
      <c r="E111" s="20">
        <v>117315721</v>
      </c>
    </row>
    <row r="112" spans="1:5" s="19" customFormat="1" ht="12" customHeight="1">
      <c r="A112" s="100" t="s">
        <v>112</v>
      </c>
      <c r="B112" s="100"/>
      <c r="C112" s="20">
        <f t="shared" si="4"/>
        <v>196742487</v>
      </c>
      <c r="D112" s="20">
        <v>132423000</v>
      </c>
      <c r="E112" s="20">
        <v>64319487</v>
      </c>
    </row>
    <row r="113" spans="1:5" s="19" customFormat="1" ht="12" customHeight="1">
      <c r="A113" s="100" t="s">
        <v>114</v>
      </c>
      <c r="B113" s="100"/>
      <c r="C113" s="20">
        <f t="shared" si="4"/>
        <v>124889827</v>
      </c>
      <c r="D113" s="20">
        <v>83491000</v>
      </c>
      <c r="E113" s="20">
        <v>41398827</v>
      </c>
    </row>
    <row r="114" spans="1:5" s="19" customFormat="1" ht="12" customHeight="1">
      <c r="A114" s="100" t="s">
        <v>115</v>
      </c>
      <c r="B114" s="100"/>
      <c r="C114" s="20">
        <f t="shared" si="4"/>
        <v>287055644</v>
      </c>
      <c r="D114" s="20">
        <v>192361000</v>
      </c>
      <c r="E114" s="20">
        <v>94694644</v>
      </c>
    </row>
    <row r="115" spans="1:5" s="19" customFormat="1" ht="12" customHeight="1">
      <c r="A115" s="100" t="s">
        <v>116</v>
      </c>
      <c r="B115" s="100"/>
      <c r="C115" s="20">
        <f t="shared" si="4"/>
        <v>88119637</v>
      </c>
      <c r="D115" s="20">
        <v>66623000</v>
      </c>
      <c r="E115" s="20">
        <v>21496637</v>
      </c>
    </row>
    <row r="116" spans="1:5" s="19" customFormat="1" ht="12" customHeight="1">
      <c r="A116" s="100" t="s">
        <v>119</v>
      </c>
      <c r="B116" s="100"/>
      <c r="C116" s="20">
        <f t="shared" si="4"/>
        <v>321344142</v>
      </c>
      <c r="D116" s="20">
        <v>221799000</v>
      </c>
      <c r="E116" s="20">
        <v>99545142</v>
      </c>
    </row>
    <row r="117" spans="1:5" s="19" customFormat="1" ht="12" customHeight="1">
      <c r="A117" s="100" t="s">
        <v>120</v>
      </c>
      <c r="B117" s="100"/>
      <c r="C117" s="20">
        <f t="shared" si="4"/>
        <v>404644096</v>
      </c>
      <c r="D117" s="20">
        <v>294350000</v>
      </c>
      <c r="E117" s="20">
        <v>110294096</v>
      </c>
    </row>
    <row r="118" spans="1:5" s="19" customFormat="1" ht="12" customHeight="1">
      <c r="A118" s="100" t="s">
        <v>122</v>
      </c>
      <c r="B118" s="100"/>
      <c r="C118" s="20">
        <f t="shared" si="4"/>
        <v>103515216</v>
      </c>
      <c r="D118" s="20">
        <v>72688000</v>
      </c>
      <c r="E118" s="20">
        <v>30827216</v>
      </c>
    </row>
    <row r="119" spans="1:5" s="19" customFormat="1" ht="12" customHeight="1">
      <c r="A119" s="100" t="s">
        <v>123</v>
      </c>
      <c r="B119" s="100"/>
      <c r="C119" s="20">
        <f t="shared" si="4"/>
        <v>260629891</v>
      </c>
      <c r="D119" s="20">
        <v>174263000</v>
      </c>
      <c r="E119" s="20">
        <v>86366891</v>
      </c>
    </row>
    <row r="120" spans="1:5" s="19" customFormat="1" ht="12" customHeight="1">
      <c r="A120" s="105" t="s">
        <v>124</v>
      </c>
      <c r="B120" s="105"/>
      <c r="C120" s="26">
        <f t="shared" si="4"/>
        <v>165952697</v>
      </c>
      <c r="D120" s="26">
        <v>114017000</v>
      </c>
      <c r="E120" s="26">
        <v>51935697</v>
      </c>
    </row>
    <row r="121" spans="1:5" s="19" customFormat="1" ht="12" customHeight="1">
      <c r="A121" s="23"/>
      <c r="B121" s="23"/>
      <c r="C121" s="23"/>
      <c r="D121" s="23"/>
      <c r="E121" s="23"/>
    </row>
    <row r="122" spans="1:5" s="19" customFormat="1" ht="12" customHeight="1">
      <c r="A122" s="93" t="s">
        <v>125</v>
      </c>
      <c r="B122" s="93"/>
      <c r="C122" s="18">
        <f>SUM(D122:E122)</f>
        <v>11423496266</v>
      </c>
      <c r="D122" s="18">
        <f>SUM(D123:D149)</f>
        <v>7255446671</v>
      </c>
      <c r="E122" s="18">
        <f>SUM(E123:E149)</f>
        <v>4168049595</v>
      </c>
    </row>
    <row r="123" spans="1:5" s="19" customFormat="1" ht="12" customHeight="1">
      <c r="A123" s="100" t="s">
        <v>126</v>
      </c>
      <c r="B123" s="100"/>
      <c r="C123" s="20">
        <f>SUM(D123:E123)</f>
        <v>1650031194</v>
      </c>
      <c r="D123" s="20">
        <v>910723000</v>
      </c>
      <c r="E123" s="20">
        <v>739308194</v>
      </c>
    </row>
    <row r="124" spans="1:5" s="19" customFormat="1" ht="12" customHeight="1">
      <c r="A124" s="100" t="s">
        <v>127</v>
      </c>
      <c r="B124" s="100"/>
      <c r="C124" s="20">
        <f aca="true" t="shared" si="5" ref="C124:C149">SUM(D124:E124)</f>
        <v>30536945</v>
      </c>
      <c r="D124" s="20">
        <v>23768001</v>
      </c>
      <c r="E124" s="20">
        <v>6768944</v>
      </c>
    </row>
    <row r="125" spans="1:5" s="19" customFormat="1" ht="12" customHeight="1">
      <c r="A125" s="100" t="s">
        <v>128</v>
      </c>
      <c r="B125" s="100"/>
      <c r="C125" s="20">
        <f t="shared" si="5"/>
        <v>161040430</v>
      </c>
      <c r="D125" s="20">
        <v>90955000</v>
      </c>
      <c r="E125" s="20">
        <v>70085430</v>
      </c>
    </row>
    <row r="126" spans="1:5" s="19" customFormat="1" ht="12" customHeight="1">
      <c r="A126" s="100" t="s">
        <v>129</v>
      </c>
      <c r="B126" s="100"/>
      <c r="C126" s="20">
        <f t="shared" si="5"/>
        <v>598709396</v>
      </c>
      <c r="D126" s="20">
        <v>389595001</v>
      </c>
      <c r="E126" s="20">
        <v>209114395</v>
      </c>
    </row>
    <row r="127" spans="1:5" s="19" customFormat="1" ht="12" customHeight="1">
      <c r="A127" s="100" t="s">
        <v>132</v>
      </c>
      <c r="B127" s="100"/>
      <c r="C127" s="20">
        <f t="shared" si="5"/>
        <v>162288739</v>
      </c>
      <c r="D127" s="20">
        <v>131999740</v>
      </c>
      <c r="E127" s="20">
        <v>30288999</v>
      </c>
    </row>
    <row r="128" spans="1:5" s="19" customFormat="1" ht="12" customHeight="1">
      <c r="A128" s="100" t="s">
        <v>134</v>
      </c>
      <c r="B128" s="100"/>
      <c r="C128" s="20">
        <f t="shared" si="5"/>
        <v>5171824</v>
      </c>
      <c r="D128" s="20">
        <v>3532000</v>
      </c>
      <c r="E128" s="20">
        <v>1639824</v>
      </c>
    </row>
    <row r="129" spans="1:5" s="19" customFormat="1" ht="12" customHeight="1">
      <c r="A129" s="100" t="s">
        <v>135</v>
      </c>
      <c r="B129" s="100"/>
      <c r="C129" s="20">
        <f t="shared" si="5"/>
        <v>381009351</v>
      </c>
      <c r="D129" s="20">
        <v>254845000</v>
      </c>
      <c r="E129" s="20">
        <v>126164351</v>
      </c>
    </row>
    <row r="130" spans="1:5" s="19" customFormat="1" ht="12" customHeight="1">
      <c r="A130" s="100" t="s">
        <v>136</v>
      </c>
      <c r="B130" s="100"/>
      <c r="C130" s="20">
        <f t="shared" si="5"/>
        <v>19729280</v>
      </c>
      <c r="D130" s="20">
        <v>14973000</v>
      </c>
      <c r="E130" s="20">
        <v>4756280</v>
      </c>
    </row>
    <row r="131" spans="1:5" s="55" customFormat="1" ht="12" customHeight="1">
      <c r="A131" s="112" t="s">
        <v>283</v>
      </c>
      <c r="B131" s="112"/>
      <c r="C131" s="20">
        <f t="shared" si="5"/>
        <v>1123854648</v>
      </c>
      <c r="D131" s="31">
        <v>760929503</v>
      </c>
      <c r="E131" s="31">
        <v>362925145</v>
      </c>
    </row>
    <row r="132" spans="1:5" s="19" customFormat="1" ht="12" customHeight="1">
      <c r="A132" s="100" t="s">
        <v>138</v>
      </c>
      <c r="B132" s="100"/>
      <c r="C132" s="20">
        <f t="shared" si="5"/>
        <v>580451070</v>
      </c>
      <c r="D132" s="20">
        <v>353994001</v>
      </c>
      <c r="E132" s="20">
        <v>226457069</v>
      </c>
    </row>
    <row r="133" spans="1:5" s="19" customFormat="1" ht="12" customHeight="1">
      <c r="A133" s="100" t="s">
        <v>139</v>
      </c>
      <c r="B133" s="100"/>
      <c r="C133" s="20">
        <f t="shared" si="5"/>
        <v>7053144</v>
      </c>
      <c r="D133" s="20">
        <v>5135000</v>
      </c>
      <c r="E133" s="20">
        <v>1918144</v>
      </c>
    </row>
    <row r="134" spans="1:5" s="19" customFormat="1" ht="12" customHeight="1">
      <c r="A134" s="100" t="s">
        <v>141</v>
      </c>
      <c r="B134" s="100"/>
      <c r="C134" s="20">
        <f t="shared" si="5"/>
        <v>47044956</v>
      </c>
      <c r="D134" s="20">
        <v>35100000</v>
      </c>
      <c r="E134" s="20">
        <v>11944956</v>
      </c>
    </row>
    <row r="135" spans="1:5" s="19" customFormat="1" ht="12" customHeight="1">
      <c r="A135" s="100" t="s">
        <v>142</v>
      </c>
      <c r="B135" s="100"/>
      <c r="C135" s="20">
        <f t="shared" si="5"/>
        <v>189042369</v>
      </c>
      <c r="D135" s="20">
        <v>135026001</v>
      </c>
      <c r="E135" s="20">
        <v>54016368</v>
      </c>
    </row>
    <row r="136" spans="1:5" s="19" customFormat="1" ht="12" customHeight="1">
      <c r="A136" s="100" t="s">
        <v>143</v>
      </c>
      <c r="B136" s="100"/>
      <c r="C136" s="20">
        <f t="shared" si="5"/>
        <v>2353215546</v>
      </c>
      <c r="D136" s="20">
        <v>1529587000</v>
      </c>
      <c r="E136" s="20">
        <v>823628546</v>
      </c>
    </row>
    <row r="137" spans="1:5" s="19" customFormat="1" ht="12" customHeight="1">
      <c r="A137" s="100" t="s">
        <v>144</v>
      </c>
      <c r="B137" s="100"/>
      <c r="C137" s="20">
        <f t="shared" si="5"/>
        <v>895666269</v>
      </c>
      <c r="D137" s="20">
        <v>565327000</v>
      </c>
      <c r="E137" s="20">
        <v>330339269</v>
      </c>
    </row>
    <row r="138" spans="1:5" s="19" customFormat="1" ht="12" customHeight="1">
      <c r="A138" s="100" t="s">
        <v>146</v>
      </c>
      <c r="B138" s="100"/>
      <c r="C138" s="20">
        <f t="shared" si="5"/>
        <v>36946092</v>
      </c>
      <c r="D138" s="20">
        <v>30044000</v>
      </c>
      <c r="E138" s="20">
        <v>6902092</v>
      </c>
    </row>
    <row r="139" spans="1:5" s="19" customFormat="1" ht="12" customHeight="1">
      <c r="A139" s="100" t="s">
        <v>147</v>
      </c>
      <c r="B139" s="100"/>
      <c r="C139" s="20">
        <f t="shared" si="5"/>
        <v>1192492839</v>
      </c>
      <c r="D139" s="20">
        <v>744300425</v>
      </c>
      <c r="E139" s="20">
        <v>448192414</v>
      </c>
    </row>
    <row r="140" spans="1:5" s="19" customFormat="1" ht="12" customHeight="1">
      <c r="A140" s="100" t="s">
        <v>148</v>
      </c>
      <c r="B140" s="100"/>
      <c r="C140" s="20">
        <f t="shared" si="5"/>
        <v>8473998</v>
      </c>
      <c r="D140" s="20">
        <v>5837000</v>
      </c>
      <c r="E140" s="20">
        <v>2636998</v>
      </c>
    </row>
    <row r="141" spans="1:5" s="19" customFormat="1" ht="12" customHeight="1">
      <c r="A141" s="100" t="s">
        <v>149</v>
      </c>
      <c r="B141" s="100"/>
      <c r="C141" s="20">
        <f t="shared" si="5"/>
        <v>529988211</v>
      </c>
      <c r="D141" s="20">
        <v>363170812</v>
      </c>
      <c r="E141" s="20">
        <v>166817399</v>
      </c>
    </row>
    <row r="142" spans="1:5" s="19" customFormat="1" ht="12" customHeight="1">
      <c r="A142" s="100" t="s">
        <v>150</v>
      </c>
      <c r="B142" s="100"/>
      <c r="C142" s="20">
        <f t="shared" si="5"/>
        <v>38176653</v>
      </c>
      <c r="D142" s="20">
        <v>32209000</v>
      </c>
      <c r="E142" s="20">
        <v>5967653</v>
      </c>
    </row>
    <row r="143" spans="1:5" s="19" customFormat="1" ht="12" customHeight="1">
      <c r="A143" s="100" t="s">
        <v>151</v>
      </c>
      <c r="B143" s="100"/>
      <c r="C143" s="20">
        <f t="shared" si="5"/>
        <v>268347640</v>
      </c>
      <c r="D143" s="20">
        <v>164763187</v>
      </c>
      <c r="E143" s="20">
        <v>103584453</v>
      </c>
    </row>
    <row r="144" spans="1:5" s="19" customFormat="1" ht="12" customHeight="1">
      <c r="A144" s="100" t="s">
        <v>153</v>
      </c>
      <c r="B144" s="100"/>
      <c r="C144" s="20">
        <f t="shared" si="5"/>
        <v>279181020</v>
      </c>
      <c r="D144" s="20">
        <v>162625000</v>
      </c>
      <c r="E144" s="20">
        <v>116556020</v>
      </c>
    </row>
    <row r="145" spans="1:5" s="19" customFormat="1" ht="12" customHeight="1">
      <c r="A145" s="100" t="s">
        <v>156</v>
      </c>
      <c r="B145" s="100"/>
      <c r="C145" s="20">
        <f t="shared" si="5"/>
        <v>17250883</v>
      </c>
      <c r="D145" s="20">
        <v>15017000</v>
      </c>
      <c r="E145" s="20">
        <v>2233883</v>
      </c>
    </row>
    <row r="146" spans="1:5" s="19" customFormat="1" ht="12" customHeight="1">
      <c r="A146" s="100" t="s">
        <v>158</v>
      </c>
      <c r="B146" s="100"/>
      <c r="C146" s="20">
        <f t="shared" si="5"/>
        <v>440214512</v>
      </c>
      <c r="D146" s="20">
        <v>279282000</v>
      </c>
      <c r="E146" s="20">
        <v>160932512</v>
      </c>
    </row>
    <row r="147" spans="1:5" s="19" customFormat="1" ht="12" customHeight="1">
      <c r="A147" s="100" t="s">
        <v>298</v>
      </c>
      <c r="B147" s="100"/>
      <c r="C147" s="20">
        <f t="shared" si="5"/>
        <v>352272311</v>
      </c>
      <c r="D147" s="20">
        <v>209970000</v>
      </c>
      <c r="E147" s="20">
        <v>142302311</v>
      </c>
    </row>
    <row r="148" spans="1:5" s="19" customFormat="1" ht="12" customHeight="1">
      <c r="A148" s="100" t="s">
        <v>159</v>
      </c>
      <c r="B148" s="100"/>
      <c r="C148" s="20">
        <f t="shared" si="5"/>
        <v>12325726</v>
      </c>
      <c r="D148" s="20">
        <v>8602000</v>
      </c>
      <c r="E148" s="20">
        <v>3723726</v>
      </c>
    </row>
    <row r="149" spans="1:5" s="19" customFormat="1" ht="12" customHeight="1">
      <c r="A149" s="101" t="s">
        <v>162</v>
      </c>
      <c r="B149" s="101"/>
      <c r="C149" s="26">
        <f t="shared" si="5"/>
        <v>42981220</v>
      </c>
      <c r="D149" s="26">
        <v>34137000</v>
      </c>
      <c r="E149" s="26">
        <v>8844220</v>
      </c>
    </row>
    <row r="150" spans="1:5" s="19" customFormat="1" ht="12" customHeight="1">
      <c r="A150" s="23"/>
      <c r="B150" s="23"/>
      <c r="C150" s="23"/>
      <c r="D150" s="23"/>
      <c r="E150" s="23"/>
    </row>
    <row r="151" spans="1:5" s="19" customFormat="1" ht="12" customHeight="1">
      <c r="A151" s="93" t="s">
        <v>163</v>
      </c>
      <c r="B151" s="93"/>
      <c r="C151" s="18">
        <f>SUM(D151:E151)</f>
        <v>772793803</v>
      </c>
      <c r="D151" s="18">
        <f>SUM(D152:D159)</f>
        <v>572821000</v>
      </c>
      <c r="E151" s="18">
        <f>SUM(E152:E159)</f>
        <v>199972803</v>
      </c>
    </row>
    <row r="152" spans="1:5" s="19" customFormat="1" ht="12" customHeight="1">
      <c r="A152" s="100" t="s">
        <v>164</v>
      </c>
      <c r="B152" s="100"/>
      <c r="C152" s="20">
        <f>SUM(D152:E152)</f>
        <v>173510584</v>
      </c>
      <c r="D152" s="20">
        <v>110782000</v>
      </c>
      <c r="E152" s="20">
        <v>62728584</v>
      </c>
    </row>
    <row r="153" spans="1:5" s="19" customFormat="1" ht="12" customHeight="1">
      <c r="A153" s="100" t="s">
        <v>165</v>
      </c>
      <c r="B153" s="100"/>
      <c r="C153" s="20">
        <f aca="true" t="shared" si="6" ref="C153:C159">SUM(D153:E153)</f>
        <v>18297623</v>
      </c>
      <c r="D153" s="20">
        <v>15979000</v>
      </c>
      <c r="E153" s="20">
        <v>2318623</v>
      </c>
    </row>
    <row r="154" spans="1:5" s="19" customFormat="1" ht="12" customHeight="1">
      <c r="A154" s="100" t="s">
        <v>166</v>
      </c>
      <c r="B154" s="100"/>
      <c r="C154" s="20">
        <f t="shared" si="6"/>
        <v>20830073</v>
      </c>
      <c r="D154" s="20">
        <v>14527000</v>
      </c>
      <c r="E154" s="20">
        <v>6303073</v>
      </c>
    </row>
    <row r="155" spans="1:5" s="19" customFormat="1" ht="12" customHeight="1">
      <c r="A155" s="100" t="s">
        <v>167</v>
      </c>
      <c r="B155" s="100"/>
      <c r="C155" s="20">
        <f t="shared" si="6"/>
        <v>9404882</v>
      </c>
      <c r="D155" s="20">
        <v>8259000</v>
      </c>
      <c r="E155" s="20">
        <v>1145882</v>
      </c>
    </row>
    <row r="156" spans="1:5" s="19" customFormat="1" ht="12" customHeight="1">
      <c r="A156" s="100" t="s">
        <v>168</v>
      </c>
      <c r="B156" s="100"/>
      <c r="C156" s="20">
        <f t="shared" si="6"/>
        <v>143722078</v>
      </c>
      <c r="D156" s="20">
        <v>117224000</v>
      </c>
      <c r="E156" s="20">
        <v>26498078</v>
      </c>
    </row>
    <row r="157" spans="1:5" s="19" customFormat="1" ht="12" customHeight="1">
      <c r="A157" s="100" t="s">
        <v>169</v>
      </c>
      <c r="B157" s="100"/>
      <c r="C157" s="20">
        <f t="shared" si="6"/>
        <v>77397736</v>
      </c>
      <c r="D157" s="20">
        <v>62495000</v>
      </c>
      <c r="E157" s="20">
        <v>14902736</v>
      </c>
    </row>
    <row r="158" spans="1:5" s="19" customFormat="1" ht="12" customHeight="1">
      <c r="A158" s="100" t="s">
        <v>170</v>
      </c>
      <c r="B158" s="100"/>
      <c r="C158" s="20">
        <f t="shared" si="6"/>
        <v>7291633</v>
      </c>
      <c r="D158" s="20">
        <v>6513000</v>
      </c>
      <c r="E158" s="20">
        <v>778633</v>
      </c>
    </row>
    <row r="159" spans="1:5" s="19" customFormat="1" ht="12" customHeight="1">
      <c r="A159" s="101" t="s">
        <v>171</v>
      </c>
      <c r="B159" s="101"/>
      <c r="C159" s="26">
        <f t="shared" si="6"/>
        <v>322339194</v>
      </c>
      <c r="D159" s="26">
        <v>237042000</v>
      </c>
      <c r="E159" s="26">
        <v>85297194</v>
      </c>
    </row>
    <row r="160" spans="1:5" s="19" customFormat="1" ht="12" customHeight="1">
      <c r="A160" s="23"/>
      <c r="B160" s="23"/>
      <c r="C160" s="23"/>
      <c r="D160" s="23"/>
      <c r="E160" s="23"/>
    </row>
    <row r="161" spans="1:5" s="19" customFormat="1" ht="12" customHeight="1">
      <c r="A161" s="93" t="s">
        <v>172</v>
      </c>
      <c r="B161" s="93"/>
      <c r="C161" s="18">
        <f>SUM(D161:E161)</f>
        <v>7053244631</v>
      </c>
      <c r="D161" s="18">
        <f>SUM(D162:D178)</f>
        <v>4911441000</v>
      </c>
      <c r="E161" s="18">
        <f>SUM(E162:E178)</f>
        <v>2141803631</v>
      </c>
    </row>
    <row r="162" spans="1:5" s="19" customFormat="1" ht="12" customHeight="1">
      <c r="A162" s="100" t="s">
        <v>173</v>
      </c>
      <c r="B162" s="100"/>
      <c r="C162" s="20">
        <f>SUM(D162:E162)</f>
        <v>587690334</v>
      </c>
      <c r="D162" s="20">
        <v>371782000</v>
      </c>
      <c r="E162" s="20">
        <v>215908334</v>
      </c>
    </row>
    <row r="163" spans="1:5" s="19" customFormat="1" ht="12" customHeight="1">
      <c r="A163" s="100" t="s">
        <v>174</v>
      </c>
      <c r="B163" s="100"/>
      <c r="C163" s="20">
        <f aca="true" t="shared" si="7" ref="C163:C178">SUM(D163:E163)</f>
        <v>2751139915</v>
      </c>
      <c r="D163" s="20">
        <v>1921697000</v>
      </c>
      <c r="E163" s="20">
        <v>829442915</v>
      </c>
    </row>
    <row r="164" spans="1:5" s="19" customFormat="1" ht="12" customHeight="1">
      <c r="A164" s="100" t="s">
        <v>175</v>
      </c>
      <c r="B164" s="100"/>
      <c r="C164" s="20">
        <f t="shared" si="7"/>
        <v>382785450</v>
      </c>
      <c r="D164" s="20">
        <v>247727000</v>
      </c>
      <c r="E164" s="20">
        <v>135058450</v>
      </c>
    </row>
    <row r="165" spans="1:5" s="19" customFormat="1" ht="12" customHeight="1">
      <c r="A165" s="100" t="s">
        <v>176</v>
      </c>
      <c r="B165" s="100"/>
      <c r="C165" s="20">
        <f t="shared" si="7"/>
        <v>379468135</v>
      </c>
      <c r="D165" s="20">
        <v>266127000</v>
      </c>
      <c r="E165" s="20">
        <v>113341135</v>
      </c>
    </row>
    <row r="166" spans="1:5" s="19" customFormat="1" ht="12" customHeight="1">
      <c r="A166" s="100" t="s">
        <v>177</v>
      </c>
      <c r="B166" s="100"/>
      <c r="C166" s="20">
        <f t="shared" si="7"/>
        <v>1131341289</v>
      </c>
      <c r="D166" s="20">
        <v>808009000</v>
      </c>
      <c r="E166" s="20">
        <v>323332289</v>
      </c>
    </row>
    <row r="167" spans="1:5" s="19" customFormat="1" ht="12" customHeight="1">
      <c r="A167" s="100" t="s">
        <v>178</v>
      </c>
      <c r="B167" s="100"/>
      <c r="C167" s="20">
        <f t="shared" si="7"/>
        <v>70728800</v>
      </c>
      <c r="D167" s="20">
        <v>48784000</v>
      </c>
      <c r="E167" s="20">
        <v>21944800</v>
      </c>
    </row>
    <row r="168" spans="1:5" s="19" customFormat="1" ht="12" customHeight="1">
      <c r="A168" s="100" t="s">
        <v>179</v>
      </c>
      <c r="B168" s="100"/>
      <c r="C168" s="20">
        <f t="shared" si="7"/>
        <v>86726857</v>
      </c>
      <c r="D168" s="20">
        <v>65020000</v>
      </c>
      <c r="E168" s="20">
        <v>21706857</v>
      </c>
    </row>
    <row r="169" spans="1:5" s="19" customFormat="1" ht="12" customHeight="1">
      <c r="A169" s="100" t="s">
        <v>180</v>
      </c>
      <c r="B169" s="100"/>
      <c r="C169" s="20">
        <f t="shared" si="7"/>
        <v>119495226</v>
      </c>
      <c r="D169" s="20">
        <v>79684000</v>
      </c>
      <c r="E169" s="20">
        <v>39811226</v>
      </c>
    </row>
    <row r="170" spans="1:5" s="19" customFormat="1" ht="12" customHeight="1">
      <c r="A170" s="100" t="s">
        <v>181</v>
      </c>
      <c r="B170" s="100"/>
      <c r="C170" s="20">
        <f t="shared" si="7"/>
        <v>37001848</v>
      </c>
      <c r="D170" s="20">
        <v>29473000</v>
      </c>
      <c r="E170" s="20">
        <v>7528848</v>
      </c>
    </row>
    <row r="171" spans="1:5" s="19" customFormat="1" ht="12" customHeight="1">
      <c r="A171" s="100" t="s">
        <v>182</v>
      </c>
      <c r="B171" s="100"/>
      <c r="C171" s="20">
        <f t="shared" si="7"/>
        <v>178115327</v>
      </c>
      <c r="D171" s="20">
        <v>113025000</v>
      </c>
      <c r="E171" s="20">
        <v>65090327</v>
      </c>
    </row>
    <row r="172" spans="1:5" s="19" customFormat="1" ht="12" customHeight="1">
      <c r="A172" s="100" t="s">
        <v>184</v>
      </c>
      <c r="B172" s="100"/>
      <c r="C172" s="20">
        <f t="shared" si="7"/>
        <v>13165937</v>
      </c>
      <c r="D172" s="20">
        <v>9011000</v>
      </c>
      <c r="E172" s="20">
        <v>4154937</v>
      </c>
    </row>
    <row r="173" spans="1:5" s="19" customFormat="1" ht="12" customHeight="1">
      <c r="A173" s="100" t="s">
        <v>185</v>
      </c>
      <c r="B173" s="100"/>
      <c r="C173" s="20">
        <f t="shared" si="7"/>
        <v>287079118</v>
      </c>
      <c r="D173" s="20">
        <v>211183000</v>
      </c>
      <c r="E173" s="20">
        <v>75896118</v>
      </c>
    </row>
    <row r="174" spans="1:5" s="19" customFormat="1" ht="12" customHeight="1">
      <c r="A174" s="100" t="s">
        <v>186</v>
      </c>
      <c r="B174" s="100"/>
      <c r="C174" s="20">
        <f t="shared" si="7"/>
        <v>75999890</v>
      </c>
      <c r="D174" s="20">
        <v>54377000</v>
      </c>
      <c r="E174" s="20">
        <v>21622890</v>
      </c>
    </row>
    <row r="175" spans="1:5" s="19" customFormat="1" ht="12" customHeight="1">
      <c r="A175" s="100" t="s">
        <v>187</v>
      </c>
      <c r="B175" s="100"/>
      <c r="C175" s="20">
        <f t="shared" si="7"/>
        <v>78092868</v>
      </c>
      <c r="D175" s="20">
        <v>56762000</v>
      </c>
      <c r="E175" s="20">
        <v>21330868</v>
      </c>
    </row>
    <row r="176" spans="1:5" s="19" customFormat="1" ht="12" customHeight="1">
      <c r="A176" s="100" t="s">
        <v>188</v>
      </c>
      <c r="B176" s="100"/>
      <c r="C176" s="20">
        <f t="shared" si="7"/>
        <v>466363526</v>
      </c>
      <c r="D176" s="20">
        <v>340440000</v>
      </c>
      <c r="E176" s="20">
        <v>125923526</v>
      </c>
    </row>
    <row r="177" spans="1:5" s="19" customFormat="1" ht="12" customHeight="1">
      <c r="A177" s="100" t="s">
        <v>189</v>
      </c>
      <c r="B177" s="100"/>
      <c r="C177" s="20">
        <f t="shared" si="7"/>
        <v>42114874</v>
      </c>
      <c r="D177" s="20">
        <v>33463000</v>
      </c>
      <c r="E177" s="20">
        <v>8651874</v>
      </c>
    </row>
    <row r="178" spans="1:5" s="19" customFormat="1" ht="12" customHeight="1">
      <c r="A178" s="101" t="s">
        <v>190</v>
      </c>
      <c r="B178" s="101"/>
      <c r="C178" s="26">
        <f t="shared" si="7"/>
        <v>365935237</v>
      </c>
      <c r="D178" s="26">
        <v>254877000</v>
      </c>
      <c r="E178" s="26">
        <v>111058237</v>
      </c>
    </row>
    <row r="179" spans="1:5" s="19" customFormat="1" ht="12" customHeight="1">
      <c r="A179" s="23"/>
      <c r="B179" s="23"/>
      <c r="C179" s="23"/>
      <c r="D179" s="23"/>
      <c r="E179" s="23"/>
    </row>
    <row r="180" spans="1:5" s="19" customFormat="1" ht="12" customHeight="1">
      <c r="A180" s="93" t="s">
        <v>191</v>
      </c>
      <c r="B180" s="93"/>
      <c r="C180" s="18">
        <f aca="true" t="shared" si="8" ref="C180:C186">SUM(D180:E180)</f>
        <v>1423734203</v>
      </c>
      <c r="D180" s="18">
        <f>SUM(D181:D186)</f>
        <v>940380000</v>
      </c>
      <c r="E180" s="18">
        <f>SUM(E181:E186)</f>
        <v>483354203</v>
      </c>
    </row>
    <row r="181" spans="1:5" s="19" customFormat="1" ht="12" customHeight="1">
      <c r="A181" s="100" t="s">
        <v>192</v>
      </c>
      <c r="B181" s="100"/>
      <c r="C181" s="20">
        <f t="shared" si="8"/>
        <v>728351563</v>
      </c>
      <c r="D181" s="20">
        <v>480639000</v>
      </c>
      <c r="E181" s="20">
        <v>247712563</v>
      </c>
    </row>
    <row r="182" spans="1:5" s="19" customFormat="1" ht="12" customHeight="1">
      <c r="A182" s="100" t="s">
        <v>193</v>
      </c>
      <c r="B182" s="100"/>
      <c r="C182" s="20">
        <f t="shared" si="8"/>
        <v>321544981</v>
      </c>
      <c r="D182" s="20">
        <v>208183000</v>
      </c>
      <c r="E182" s="20">
        <v>113361981</v>
      </c>
    </row>
    <row r="183" spans="1:5" s="19" customFormat="1" ht="12" customHeight="1">
      <c r="A183" s="100" t="s">
        <v>194</v>
      </c>
      <c r="B183" s="100"/>
      <c r="C183" s="20">
        <f t="shared" si="8"/>
        <v>58090195</v>
      </c>
      <c r="D183" s="20">
        <v>39593000</v>
      </c>
      <c r="E183" s="20">
        <v>18497195</v>
      </c>
    </row>
    <row r="184" spans="1:5" s="19" customFormat="1" ht="12" customHeight="1">
      <c r="A184" s="100" t="s">
        <v>195</v>
      </c>
      <c r="B184" s="100"/>
      <c r="C184" s="20">
        <f t="shared" si="8"/>
        <v>55477282</v>
      </c>
      <c r="D184" s="20">
        <v>38479000</v>
      </c>
      <c r="E184" s="20">
        <v>16998282</v>
      </c>
    </row>
    <row r="185" spans="1:5" s="19" customFormat="1" ht="12" customHeight="1">
      <c r="A185" s="100" t="s">
        <v>196</v>
      </c>
      <c r="B185" s="100"/>
      <c r="C185" s="20">
        <f t="shared" si="8"/>
        <v>169040537</v>
      </c>
      <c r="D185" s="20">
        <v>112885000</v>
      </c>
      <c r="E185" s="20">
        <v>56155537</v>
      </c>
    </row>
    <row r="186" spans="1:5" s="19" customFormat="1" ht="12" customHeight="1">
      <c r="A186" s="101" t="s">
        <v>197</v>
      </c>
      <c r="B186" s="101"/>
      <c r="C186" s="26">
        <f t="shared" si="8"/>
        <v>91229645</v>
      </c>
      <c r="D186" s="26">
        <v>60601000</v>
      </c>
      <c r="E186" s="26">
        <v>30628645</v>
      </c>
    </row>
    <row r="187" spans="1:5" s="19" customFormat="1" ht="12" customHeight="1">
      <c r="A187" s="23"/>
      <c r="B187" s="23"/>
      <c r="C187" s="23"/>
      <c r="D187" s="23"/>
      <c r="E187" s="23"/>
    </row>
    <row r="188" spans="1:5" s="19" customFormat="1" ht="12" customHeight="1">
      <c r="A188" s="93" t="s">
        <v>198</v>
      </c>
      <c r="B188" s="93"/>
      <c r="C188" s="18">
        <f>SUM(D188:E188)</f>
        <v>776544745</v>
      </c>
      <c r="D188" s="18">
        <f>SUM(D189:D191)</f>
        <v>561289000</v>
      </c>
      <c r="E188" s="18">
        <f>SUM(E189:E191)</f>
        <v>215255745</v>
      </c>
    </row>
    <row r="189" spans="1:5" s="19" customFormat="1" ht="12" customHeight="1">
      <c r="A189" s="100" t="s">
        <v>199</v>
      </c>
      <c r="B189" s="100"/>
      <c r="C189" s="20">
        <f>SUM(D189:E189)</f>
        <v>260550474</v>
      </c>
      <c r="D189" s="20">
        <v>195418000</v>
      </c>
      <c r="E189" s="20">
        <v>65132474</v>
      </c>
    </row>
    <row r="190" spans="1:5" s="19" customFormat="1" ht="12" customHeight="1">
      <c r="A190" s="100" t="s">
        <v>200</v>
      </c>
      <c r="B190" s="100"/>
      <c r="C190" s="20">
        <f>SUM(D190:E190)</f>
        <v>264477201</v>
      </c>
      <c r="D190" s="20">
        <v>191664000</v>
      </c>
      <c r="E190" s="20">
        <v>72813201</v>
      </c>
    </row>
    <row r="191" spans="1:5" s="19" customFormat="1" ht="12" customHeight="1">
      <c r="A191" s="105" t="s">
        <v>293</v>
      </c>
      <c r="B191" s="105"/>
      <c r="C191" s="26">
        <f>SUM(D191:E191)</f>
        <v>251517070</v>
      </c>
      <c r="D191" s="36">
        <v>174207000</v>
      </c>
      <c r="E191" s="36">
        <v>77310070</v>
      </c>
    </row>
    <row r="192" spans="1:5" s="19" customFormat="1" ht="12" customHeight="1">
      <c r="A192" s="23"/>
      <c r="B192" s="23"/>
      <c r="C192" s="23"/>
      <c r="D192" s="23"/>
      <c r="E192" s="23"/>
    </row>
    <row r="193" spans="1:5" s="19" customFormat="1" ht="12" customHeight="1">
      <c r="A193" s="93" t="s">
        <v>204</v>
      </c>
      <c r="B193" s="93"/>
      <c r="C193" s="18">
        <f>SUM(D193:E193)</f>
        <v>1291646813</v>
      </c>
      <c r="D193" s="18">
        <f>SUM(D194:D204)</f>
        <v>993407000</v>
      </c>
      <c r="E193" s="18">
        <f>SUM(E194:E204)</f>
        <v>298239813</v>
      </c>
    </row>
    <row r="194" spans="1:5" s="19" customFormat="1" ht="12" customHeight="1">
      <c r="A194" s="100" t="s">
        <v>205</v>
      </c>
      <c r="B194" s="100"/>
      <c r="C194" s="20">
        <f>SUM(D194:E194)</f>
        <v>202771117</v>
      </c>
      <c r="D194" s="20">
        <v>162523000</v>
      </c>
      <c r="E194" s="20">
        <v>40248117</v>
      </c>
    </row>
    <row r="195" spans="1:5" s="19" customFormat="1" ht="12" customHeight="1">
      <c r="A195" s="100" t="s">
        <v>207</v>
      </c>
      <c r="B195" s="100"/>
      <c r="C195" s="20">
        <f aca="true" t="shared" si="9" ref="C195:C204">SUM(D195:E195)</f>
        <v>19988690</v>
      </c>
      <c r="D195" s="20">
        <v>14465000</v>
      </c>
      <c r="E195" s="20">
        <v>5523690</v>
      </c>
    </row>
    <row r="196" spans="1:5" s="19" customFormat="1" ht="12" customHeight="1">
      <c r="A196" s="100" t="s">
        <v>208</v>
      </c>
      <c r="B196" s="100"/>
      <c r="C196" s="20">
        <f t="shared" si="9"/>
        <v>111110584</v>
      </c>
      <c r="D196" s="20">
        <v>84590000</v>
      </c>
      <c r="E196" s="20">
        <v>26520584</v>
      </c>
    </row>
    <row r="197" spans="1:5" s="19" customFormat="1" ht="12" customHeight="1">
      <c r="A197" s="100" t="s">
        <v>213</v>
      </c>
      <c r="B197" s="100"/>
      <c r="C197" s="20">
        <f t="shared" si="9"/>
        <v>45037542</v>
      </c>
      <c r="D197" s="20">
        <v>29594000</v>
      </c>
      <c r="E197" s="20">
        <v>15443542</v>
      </c>
    </row>
    <row r="198" spans="1:5" s="19" customFormat="1" ht="12" customHeight="1">
      <c r="A198" s="100" t="s">
        <v>214</v>
      </c>
      <c r="B198" s="100"/>
      <c r="C198" s="20">
        <f t="shared" si="9"/>
        <v>424083095</v>
      </c>
      <c r="D198" s="20">
        <v>335622000</v>
      </c>
      <c r="E198" s="20">
        <v>88461095</v>
      </c>
    </row>
    <row r="199" spans="1:5" s="19" customFormat="1" ht="12" customHeight="1">
      <c r="A199" s="100" t="s">
        <v>215</v>
      </c>
      <c r="B199" s="100"/>
      <c r="C199" s="20">
        <f t="shared" si="9"/>
        <v>118954704</v>
      </c>
      <c r="D199" s="20">
        <v>88579000</v>
      </c>
      <c r="E199" s="20">
        <v>30375704</v>
      </c>
    </row>
    <row r="200" spans="1:5" s="19" customFormat="1" ht="12" customHeight="1">
      <c r="A200" s="100" t="s">
        <v>218</v>
      </c>
      <c r="B200" s="100"/>
      <c r="C200" s="20">
        <f t="shared" si="9"/>
        <v>34295672</v>
      </c>
      <c r="D200" s="20">
        <v>26472000</v>
      </c>
      <c r="E200" s="20">
        <v>7823672</v>
      </c>
    </row>
    <row r="201" spans="1:5" s="19" customFormat="1" ht="12" customHeight="1">
      <c r="A201" s="100" t="s">
        <v>219</v>
      </c>
      <c r="B201" s="100"/>
      <c r="C201" s="20">
        <f t="shared" si="9"/>
        <v>72343215</v>
      </c>
      <c r="D201" s="20">
        <v>50027000</v>
      </c>
      <c r="E201" s="20">
        <v>22316215</v>
      </c>
    </row>
    <row r="202" spans="1:5" s="19" customFormat="1" ht="12" customHeight="1">
      <c r="A202" s="100" t="s">
        <v>220</v>
      </c>
      <c r="B202" s="100"/>
      <c r="C202" s="20">
        <f t="shared" si="9"/>
        <v>57907822</v>
      </c>
      <c r="D202" s="20">
        <v>41793000</v>
      </c>
      <c r="E202" s="20">
        <v>16114822</v>
      </c>
    </row>
    <row r="203" spans="1:5" s="19" customFormat="1" ht="12" customHeight="1">
      <c r="A203" s="100" t="s">
        <v>221</v>
      </c>
      <c r="B203" s="100"/>
      <c r="C203" s="20">
        <f t="shared" si="9"/>
        <v>183750295</v>
      </c>
      <c r="D203" s="20">
        <v>142142000</v>
      </c>
      <c r="E203" s="20">
        <v>41608295</v>
      </c>
    </row>
    <row r="204" spans="1:5" s="19" customFormat="1" ht="12" customHeight="1">
      <c r="A204" s="101" t="s">
        <v>222</v>
      </c>
      <c r="B204" s="101"/>
      <c r="C204" s="26">
        <f t="shared" si="9"/>
        <v>21404077</v>
      </c>
      <c r="D204" s="26">
        <v>17600000</v>
      </c>
      <c r="E204" s="26">
        <v>3804077</v>
      </c>
    </row>
    <row r="205" spans="1:5" s="19" customFormat="1" ht="12" customHeight="1">
      <c r="A205" s="23"/>
      <c r="B205" s="23"/>
      <c r="C205" s="23"/>
      <c r="D205" s="23"/>
      <c r="E205" s="23"/>
    </row>
    <row r="206" spans="1:5" s="19" customFormat="1" ht="12" customHeight="1">
      <c r="A206" s="93" t="s">
        <v>223</v>
      </c>
      <c r="B206" s="93"/>
      <c r="C206" s="18">
        <f>SUM(C207:C214)</f>
        <v>55939834944</v>
      </c>
      <c r="D206" s="18">
        <f>SUM(D207:D214)</f>
        <v>38571288306</v>
      </c>
      <c r="E206" s="18">
        <f>SUM(E207:E214)</f>
        <v>17368546638</v>
      </c>
    </row>
    <row r="207" spans="1:5" s="19" customFormat="1" ht="12" customHeight="1">
      <c r="A207" s="100" t="s">
        <v>224</v>
      </c>
      <c r="B207" s="100"/>
      <c r="C207" s="20">
        <f>SUM(C56:C66)</f>
        <v>7308958523</v>
      </c>
      <c r="D207" s="20">
        <f>SUM(D56:D66)</f>
        <v>5289854635</v>
      </c>
      <c r="E207" s="20">
        <f>SUM(E56:E66)</f>
        <v>2019103888</v>
      </c>
    </row>
    <row r="208" spans="1:5" s="19" customFormat="1" ht="12" customHeight="1">
      <c r="A208" s="100" t="s">
        <v>225</v>
      </c>
      <c r="B208" s="100"/>
      <c r="C208" s="20">
        <f>SUM(C69:C120)</f>
        <v>25889415960</v>
      </c>
      <c r="D208" s="20">
        <f>SUM(D69:D120)</f>
        <v>18046649000</v>
      </c>
      <c r="E208" s="20">
        <f>SUM(E69:E120)</f>
        <v>7842766960</v>
      </c>
    </row>
    <row r="209" spans="1:5" s="19" customFormat="1" ht="12" customHeight="1">
      <c r="A209" s="100" t="s">
        <v>226</v>
      </c>
      <c r="B209" s="100"/>
      <c r="C209" s="20">
        <f>SUM(C123:C149)</f>
        <v>11423496266</v>
      </c>
      <c r="D209" s="20">
        <f>SUM(D123:D149)</f>
        <v>7255446671</v>
      </c>
      <c r="E209" s="20">
        <f>SUM(E123:E149)</f>
        <v>4168049595</v>
      </c>
    </row>
    <row r="210" spans="1:5" s="19" customFormat="1" ht="12" customHeight="1">
      <c r="A210" s="100" t="s">
        <v>227</v>
      </c>
      <c r="B210" s="100"/>
      <c r="C210" s="20">
        <f>SUM(C152:C159)</f>
        <v>772793803</v>
      </c>
      <c r="D210" s="20">
        <f>SUM(D152:D159)</f>
        <v>572821000</v>
      </c>
      <c r="E210" s="20">
        <f>SUM(E152:E159)</f>
        <v>199972803</v>
      </c>
    </row>
    <row r="211" spans="1:5" s="19" customFormat="1" ht="12" customHeight="1">
      <c r="A211" s="100" t="s">
        <v>228</v>
      </c>
      <c r="B211" s="100"/>
      <c r="C211" s="20">
        <f>SUM(C162:C178)</f>
        <v>7053244631</v>
      </c>
      <c r="D211" s="20">
        <f>SUM(D162:D178)</f>
        <v>4911441000</v>
      </c>
      <c r="E211" s="20">
        <f>SUM(E162:E178)</f>
        <v>2141803631</v>
      </c>
    </row>
    <row r="212" spans="1:5" s="19" customFormat="1" ht="12" customHeight="1">
      <c r="A212" s="100" t="s">
        <v>229</v>
      </c>
      <c r="B212" s="100"/>
      <c r="C212" s="20">
        <f>SUM(C181:C186)</f>
        <v>1423734203</v>
      </c>
      <c r="D212" s="20">
        <f>SUM(D181:D186)</f>
        <v>940380000</v>
      </c>
      <c r="E212" s="20">
        <f>SUM(E181:E186)</f>
        <v>483354203</v>
      </c>
    </row>
    <row r="213" spans="1:5" s="19" customFormat="1" ht="12" customHeight="1">
      <c r="A213" s="100" t="s">
        <v>230</v>
      </c>
      <c r="B213" s="100"/>
      <c r="C213" s="20">
        <f>SUM(C189:C191)</f>
        <v>776544745</v>
      </c>
      <c r="D213" s="20">
        <f>SUM(D189:D191)</f>
        <v>561289000</v>
      </c>
      <c r="E213" s="20">
        <f>SUM(E189:E191)</f>
        <v>215255745</v>
      </c>
    </row>
    <row r="214" spans="1:5" s="19" customFormat="1" ht="12" customHeight="1">
      <c r="A214" s="101" t="s">
        <v>231</v>
      </c>
      <c r="B214" s="101"/>
      <c r="C214" s="26">
        <f>SUM(C194:C204)</f>
        <v>1291646813</v>
      </c>
      <c r="D214" s="26">
        <f>SUM(D194:D204)</f>
        <v>993407000</v>
      </c>
      <c r="E214" s="26">
        <f>SUM(E194:E204)</f>
        <v>298239813</v>
      </c>
    </row>
    <row r="215" spans="1:5" s="19" customFormat="1" ht="12" customHeight="1">
      <c r="A215" s="23"/>
      <c r="B215" s="23"/>
      <c r="C215" s="23"/>
      <c r="D215" s="23"/>
      <c r="E215" s="23"/>
    </row>
    <row r="216" spans="1:5" s="19" customFormat="1" ht="12" customHeight="1">
      <c r="A216" s="93" t="s">
        <v>232</v>
      </c>
      <c r="B216" s="93"/>
      <c r="C216" s="18">
        <f>SUM(C217:C220)</f>
        <v>50387873487</v>
      </c>
      <c r="D216" s="18">
        <f>SUM(D217:D220)</f>
        <v>34517720564</v>
      </c>
      <c r="E216" s="18">
        <f>SUM(E217:E220)</f>
        <v>15870152923</v>
      </c>
    </row>
    <row r="217" spans="1:5" s="19" customFormat="1" ht="12" customHeight="1">
      <c r="A217" s="100" t="s">
        <v>228</v>
      </c>
      <c r="B217" s="100"/>
      <c r="C217" s="20">
        <f>C162+C163+C164+C165+C166+C167+C168+C169+C171+C173+C174+C176+C178+C182+C175</f>
        <v>7282506953</v>
      </c>
      <c r="D217" s="20">
        <f>D162+D163+D164+D165+D166+D167+D168+D169+D171+D173+D174+D176+D178+D182+D175</f>
        <v>5047677000</v>
      </c>
      <c r="E217" s="20">
        <f>E162+E163+E164+E165+E166+E167+E168+E169+E171+E173+E174+E176+E178+E182+E175</f>
        <v>2234829953</v>
      </c>
    </row>
    <row r="218" spans="1:5" s="19" customFormat="1" ht="12" customHeight="1">
      <c r="A218" s="100" t="s">
        <v>233</v>
      </c>
      <c r="B218" s="100"/>
      <c r="C218" s="20">
        <f>+C56+C58+C59+C60+C61+C62+C63+C64+C65+C66+C78+C57</f>
        <v>7418932736</v>
      </c>
      <c r="D218" s="20">
        <f>+D56+D58+D59+D60+D61+D62+D63+D64+D65+D66+D78+D57</f>
        <v>5372918635</v>
      </c>
      <c r="E218" s="20">
        <f>+E56+E58+E59+E60+E61+E62+E63+E64+E65+E66+E78+E57</f>
        <v>2046014101</v>
      </c>
    </row>
    <row r="219" spans="1:5" s="19" customFormat="1" ht="12" customHeight="1">
      <c r="A219" s="100" t="s">
        <v>226</v>
      </c>
      <c r="B219" s="100"/>
      <c r="C219" s="20">
        <f>C123+C125+C129+C132+C136+C137+C139+C141+C143+C144+C146+C147+C152+C159+C135+C131</f>
        <v>10892657188</v>
      </c>
      <c r="D219" s="20">
        <f>D123+D125+D129+D132+D136+D137+D139+D141+D143+D144+D146+D147+D152+D159+D135+D131</f>
        <v>6873321929</v>
      </c>
      <c r="E219" s="20">
        <f>E123+E125+E129+E132+E136+E137+E139+E141+E143+E144+E146+E147+E152+E159+E135+E131</f>
        <v>4019335259</v>
      </c>
    </row>
    <row r="220" spans="1:5" s="19" customFormat="1" ht="12" customHeight="1">
      <c r="A220" s="101" t="s">
        <v>225</v>
      </c>
      <c r="B220" s="101"/>
      <c r="C220" s="26">
        <f>+C69+C70+C71+C74+C75+C77+C76+C80+C79+C82+C81+C83+C86+C85+C84+C87+C88+C89+C90+C91+C93+C92+C94+C95+C97+C96+C99+C98+C103+C105+C104+C107+C106+C108+C109+C110+C111+C112+C113+C114+C116+C117+C118+C119+C120</f>
        <v>24793776610</v>
      </c>
      <c r="D220" s="26">
        <f>+D69+D70+D71+D74+D75+D77+D76+D80+D79+D82+D81+D83+D86+D85+D84+D87+D88+D89+D90+D91+D93+D92+D94+D95+D97+D96+D99+D98+D103+D105+D104+D107+D106+D108+D109+D110+D111+D112+D113+D114+D116+D117+D118+D119+D120</f>
        <v>17223803000</v>
      </c>
      <c r="E220" s="26">
        <f>+E69+E70+E71+E74+E75+E77+E76+E80+E79+E82+E81+E83+E86+E85+E84+E87+E88+E89+E90+E91+E93+E92+E94+E95+E97+E96+E99+E98+E103+E105+E104+E107+E106+E108+E109+E110+E111+E112+E113+E114+E116+E117+E118+E119+E120</f>
        <v>7569973610</v>
      </c>
    </row>
    <row r="221" spans="1:5" s="33" customFormat="1" ht="12" customHeight="1">
      <c r="A221" s="118"/>
      <c r="B221" s="118"/>
      <c r="C221" s="118"/>
      <c r="D221" s="118"/>
      <c r="E221" s="118"/>
    </row>
    <row r="222" spans="1:5" s="19" customFormat="1" ht="12" customHeight="1">
      <c r="A222" s="85" t="s">
        <v>299</v>
      </c>
      <c r="B222" s="85"/>
      <c r="C222" s="85"/>
      <c r="D222" s="85"/>
      <c r="E222" s="85"/>
    </row>
    <row r="223" spans="1:5" s="51" customFormat="1" ht="12" customHeight="1">
      <c r="A223" s="87" t="s">
        <v>280</v>
      </c>
      <c r="B223" s="87"/>
      <c r="C223" s="87"/>
      <c r="D223" s="87"/>
      <c r="E223" s="87"/>
    </row>
    <row r="224" spans="1:5" s="34" customFormat="1" ht="6">
      <c r="A224" s="90"/>
      <c r="B224" s="90"/>
      <c r="C224" s="90"/>
      <c r="D224" s="90"/>
      <c r="E224" s="90"/>
    </row>
    <row r="225" spans="1:5" s="51" customFormat="1" ht="12" customHeight="1">
      <c r="A225" s="91" t="s">
        <v>234</v>
      </c>
      <c r="B225" s="91"/>
      <c r="C225" s="91"/>
      <c r="D225" s="91"/>
      <c r="E225" s="91"/>
    </row>
    <row r="226" spans="1:5" s="34" customFormat="1" ht="6">
      <c r="A226" s="90"/>
      <c r="B226" s="90"/>
      <c r="C226" s="90"/>
      <c r="D226" s="90"/>
      <c r="E226" s="90"/>
    </row>
    <row r="227" spans="1:5" s="19" customFormat="1" ht="12" customHeight="1">
      <c r="A227" s="85" t="s">
        <v>303</v>
      </c>
      <c r="B227" s="85"/>
      <c r="C227" s="85"/>
      <c r="D227" s="85"/>
      <c r="E227" s="85"/>
    </row>
    <row r="228" spans="1:5" s="19" customFormat="1" ht="12" customHeight="1">
      <c r="A228" s="85" t="s">
        <v>278</v>
      </c>
      <c r="B228" s="85"/>
      <c r="C228" s="85"/>
      <c r="D228" s="85"/>
      <c r="E228" s="85"/>
    </row>
  </sheetData>
  <sheetProtection/>
  <mergeCells count="195">
    <mergeCell ref="A1:E1"/>
    <mergeCell ref="A2:E2"/>
    <mergeCell ref="A3:E3"/>
    <mergeCell ref="A4:E4"/>
    <mergeCell ref="A5:B5"/>
    <mergeCell ref="A6:B6"/>
    <mergeCell ref="A7:E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B216"/>
    <mergeCell ref="A217:B217"/>
    <mergeCell ref="A218:B218"/>
    <mergeCell ref="A219:B219"/>
    <mergeCell ref="A226:E226"/>
    <mergeCell ref="A227:E227"/>
    <mergeCell ref="A228:E228"/>
    <mergeCell ref="A220:B220"/>
    <mergeCell ref="A221:E221"/>
    <mergeCell ref="A222:E222"/>
    <mergeCell ref="A223:E223"/>
    <mergeCell ref="A224:E224"/>
    <mergeCell ref="A225:E2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Valore di stima ufficiale della sostanza immobiliare1 (in franchi), per tipo di bene immobile, al 31.12.2009</dc:title>
  <dc:subject/>
  <dc:creator>Rossini Marco</dc:creator>
  <cp:keywords/>
  <dc:description/>
  <cp:lastModifiedBy>Oberti Gallo Alessandra / fust009</cp:lastModifiedBy>
  <cp:lastPrinted>2013-09-20T11:43:00Z</cp:lastPrinted>
  <dcterms:created xsi:type="dcterms:W3CDTF">2000-10-02T13:15:38Z</dcterms:created>
  <dcterms:modified xsi:type="dcterms:W3CDTF">2023-10-12T12:12:39Z</dcterms:modified>
  <cp:category/>
  <cp:version/>
  <cp:contentType/>
  <cp:contentStatus/>
</cp:coreProperties>
</file>